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DieseArbeitsmappe" defaultThemeVersion="124226"/>
  <mc:AlternateContent xmlns:mc="http://schemas.openxmlformats.org/markup-compatibility/2006">
    <mc:Choice Requires="x15">
      <x15ac:absPath xmlns:x15ac="http://schemas.microsoft.com/office/spreadsheetml/2010/11/ac" url="D:\2_Stocker\4_Unternehmertum\1_Publikationen\01_Der_Businessplan\Finanzplan\"/>
    </mc:Choice>
  </mc:AlternateContent>
  <xr:revisionPtr revIDLastSave="0" documentId="13_ncr:1_{58F44727-3042-431E-AC0E-3D91ACC99FAF}" xr6:coauthVersionLast="47" xr6:coauthVersionMax="47" xr10:uidLastSave="{00000000-0000-0000-0000-000000000000}"/>
  <bookViews>
    <workbookView xWindow="-120" yWindow="-120" windowWidth="29040" windowHeight="17520" tabRatio="823" xr2:uid="{00000000-000D-0000-FFFF-FFFF00000000}"/>
  </bookViews>
  <sheets>
    <sheet name="Hinweise" sheetId="43" r:id="rId1"/>
    <sheet name="Titelseite" sheetId="42" r:id="rId2"/>
    <sheet name="0 Übersicht" sheetId="49" r:id="rId3"/>
    <sheet name="1 Umsatz" sheetId="39" r:id="rId4"/>
    <sheet name="2 Kosten" sheetId="46" r:id="rId5"/>
    <sheet name="3 Investitionen" sheetId="47" r:id="rId6"/>
    <sheet name="4 Finanzierung" sheetId="30" r:id="rId7"/>
    <sheet name="5 Erfolg" sheetId="48" r:id="rId8"/>
    <sheet name="6 Liquidität" sheetId="32" r:id="rId9"/>
    <sheet name="7 Bilanz" sheetId="34" r:id="rId10"/>
    <sheet name="8 Kennzahlen" sheetId="45" r:id="rId11"/>
    <sheet name="_Chartdaten" sheetId="51" state="hidden" r:id="rId12"/>
  </sheets>
  <definedNames>
    <definedName name="_xlnm.Print_Area" localSheetId="2">'0 Übersicht'!$A$4:$O$40</definedName>
    <definedName name="_xlnm.Print_Area" localSheetId="3">'1 Umsatz'!$A$4:$M$64</definedName>
    <definedName name="_xlnm.Print_Area" localSheetId="4">'2 Kosten'!$A$4:$K$89</definedName>
    <definedName name="_xlnm.Print_Area" localSheetId="5">'3 Investitionen'!$A$4:$K$74</definedName>
    <definedName name="_xlnm.Print_Area" localSheetId="6">'4 Finanzierung'!$A$4:$K$56</definedName>
    <definedName name="_xlnm.Print_Area" localSheetId="7">'5 Erfolg'!$A$4:$AA$36</definedName>
    <definedName name="_xlnm.Print_Area" localSheetId="8">'6 Liquidität'!$A$4:$CK$56</definedName>
    <definedName name="_xlnm.Print_Area" localSheetId="9">'7 Bilanz'!$A$4:$AB$60</definedName>
    <definedName name="_xlnm.Print_Area" localSheetId="10">'8 Kennzahlen'!$A$4:$Q$35</definedName>
    <definedName name="_xlnm.Print_Area" localSheetId="0">Hinweise!$A$4:$D$54</definedName>
    <definedName name="_xlnm.Print_Area" localSheetId="1">Titelseite!$A$4:$C$31</definedName>
    <definedName name="_xlnm.Print_Titles" localSheetId="2">'0 Übersicht'!$4:$4</definedName>
    <definedName name="_xlnm.Print_Titles" localSheetId="3">'1 Umsatz'!$4:$7</definedName>
    <definedName name="_xlnm.Print_Titles" localSheetId="4">'2 Kosten'!$4:$7</definedName>
    <definedName name="_xlnm.Print_Titles" localSheetId="5">'3 Investitionen'!$4:$7</definedName>
    <definedName name="_xlnm.Print_Titles" localSheetId="6">'4 Finanzierung'!$4:$7</definedName>
    <definedName name="_xlnm.Print_Titles" localSheetId="7">'5 Erfolg'!$4:$7</definedName>
    <definedName name="_xlnm.Print_Titles" localSheetId="8">'6 Liquidität'!$B:$B,'6 Liquidität'!$4:$7</definedName>
    <definedName name="_xlnm.Print_Titles" localSheetId="9">'7 Bilanz'!$4:$7</definedName>
    <definedName name="_xlnm.Print_Titles" localSheetId="10">'8 Kennzahlen'!$4:$7</definedName>
    <definedName name="_xlnm.Print_Titles" localSheetId="0">Hinweise!$4:$7</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 i="45" l="1"/>
  <c r="G15" i="45"/>
  <c r="K12" i="45"/>
  <c r="I12" i="45"/>
  <c r="G12" i="45"/>
  <c r="K11" i="45"/>
  <c r="I11" i="45"/>
  <c r="G11" i="45"/>
  <c r="X32" i="48"/>
  <c r="T32" i="48"/>
  <c r="P32" i="48"/>
  <c r="I31" i="45"/>
  <c r="G31" i="45"/>
  <c r="C58" i="34"/>
  <c r="BT44" i="32"/>
  <c r="CF44" i="32" s="1"/>
  <c r="AR44" i="32"/>
  <c r="BD44" i="32" s="1"/>
  <c r="P44" i="32"/>
  <c r="AB44" i="32" s="1"/>
  <c r="W17" i="34"/>
  <c r="S17" i="34"/>
  <c r="O17" i="34"/>
  <c r="K17" i="34"/>
  <c r="A17" i="34"/>
  <c r="G45" i="34"/>
  <c r="C45" i="34"/>
  <c r="W44" i="34"/>
  <c r="S44" i="34"/>
  <c r="O44" i="34"/>
  <c r="K44" i="34"/>
  <c r="A44" i="34"/>
  <c r="I22" i="30"/>
  <c r="G22" i="30"/>
  <c r="E22" i="30"/>
  <c r="C22" i="30"/>
  <c r="G22" i="34"/>
  <c r="C22" i="34"/>
  <c r="C28" i="47"/>
  <c r="CD47" i="32" l="1"/>
  <c r="CB47" i="32"/>
  <c r="BZ47" i="32"/>
  <c r="BX47" i="32"/>
  <c r="BV47" i="32"/>
  <c r="BT47" i="32"/>
  <c r="BR47" i="32"/>
  <c r="BP47" i="32"/>
  <c r="BN47" i="32"/>
  <c r="BL47" i="32"/>
  <c r="BJ47" i="32"/>
  <c r="BH47" i="32"/>
  <c r="BB47" i="32"/>
  <c r="AZ47" i="32"/>
  <c r="AX47" i="32"/>
  <c r="AV47" i="32"/>
  <c r="AT47" i="32"/>
  <c r="AR47" i="32"/>
  <c r="AP47" i="32"/>
  <c r="AN47" i="32"/>
  <c r="AL47" i="32"/>
  <c r="AJ47" i="32"/>
  <c r="AH47" i="32"/>
  <c r="AF47" i="32"/>
  <c r="Z47" i="32"/>
  <c r="X47" i="32"/>
  <c r="V47" i="32"/>
  <c r="T47" i="32"/>
  <c r="R47" i="32"/>
  <c r="P47" i="32"/>
  <c r="N47" i="32"/>
  <c r="L47" i="32"/>
  <c r="J47" i="32"/>
  <c r="H47" i="32"/>
  <c r="F47" i="32"/>
  <c r="D47" i="32"/>
  <c r="BF44" i="32"/>
  <c r="G58" i="34"/>
  <c r="C39" i="30"/>
  <c r="B24" i="42"/>
  <c r="I43" i="30" s="1"/>
  <c r="BH8" i="32"/>
  <c r="AF8" i="32"/>
  <c r="D8" i="32"/>
  <c r="C25" i="42"/>
  <c r="G50" i="46"/>
  <c r="E50" i="46"/>
  <c r="C50" i="46"/>
  <c r="G83" i="46"/>
  <c r="E83" i="46"/>
  <c r="C83" i="46"/>
  <c r="G76" i="46"/>
  <c r="E76" i="46"/>
  <c r="C76" i="46"/>
  <c r="G69" i="46"/>
  <c r="E69" i="46"/>
  <c r="C69" i="46"/>
  <c r="G62" i="46"/>
  <c r="E62" i="46"/>
  <c r="C62" i="46"/>
  <c r="G15" i="51"/>
  <c r="F15" i="51"/>
  <c r="G14" i="51"/>
  <c r="F14" i="51"/>
  <c r="G13" i="51"/>
  <c r="F13" i="51"/>
  <c r="G12" i="51"/>
  <c r="F12" i="51"/>
  <c r="G11" i="51"/>
  <c r="F11" i="51"/>
  <c r="G10" i="51"/>
  <c r="F10" i="51"/>
  <c r="G9" i="51"/>
  <c r="F9" i="51"/>
  <c r="G8" i="51"/>
  <c r="F8" i="51"/>
  <c r="G7" i="51"/>
  <c r="F7" i="51"/>
  <c r="G6" i="51"/>
  <c r="F6" i="51"/>
  <c r="G5" i="51"/>
  <c r="F5" i="51"/>
  <c r="F4" i="51"/>
  <c r="F3" i="51"/>
  <c r="D1" i="42"/>
  <c r="A13" i="39"/>
  <c r="A12" i="39"/>
  <c r="A11" i="39"/>
  <c r="G10" i="46"/>
  <c r="E10" i="46"/>
  <c r="C10" i="46"/>
  <c r="G3" i="51" s="1"/>
  <c r="H42" i="39"/>
  <c r="H43" i="39" s="1"/>
  <c r="H41" i="39"/>
  <c r="H13" i="39" s="1"/>
  <c r="F42" i="39"/>
  <c r="F43" i="39" s="1"/>
  <c r="F41" i="39"/>
  <c r="F13" i="39" s="1"/>
  <c r="D42" i="39"/>
  <c r="D43" i="39" s="1"/>
  <c r="D41" i="39"/>
  <c r="D13" i="39" s="1"/>
  <c r="H34" i="39"/>
  <c r="H35" i="39" s="1"/>
  <c r="H33" i="39"/>
  <c r="H12" i="39" s="1"/>
  <c r="F34" i="39"/>
  <c r="F35" i="39" s="1"/>
  <c r="F33" i="39"/>
  <c r="F12" i="39" s="1"/>
  <c r="D34" i="39"/>
  <c r="D35" i="39" s="1"/>
  <c r="D33" i="39"/>
  <c r="D12" i="39" s="1"/>
  <c r="H26" i="39"/>
  <c r="H27" i="39" s="1"/>
  <c r="H25" i="39"/>
  <c r="F26" i="39"/>
  <c r="F27" i="39" s="1"/>
  <c r="F25" i="39"/>
  <c r="F11" i="39" s="1"/>
  <c r="D26" i="39"/>
  <c r="D27" i="39" s="1"/>
  <c r="D25" i="39"/>
  <c r="D46" i="39" s="1"/>
  <c r="K20" i="45"/>
  <c r="I20" i="45"/>
  <c r="G20" i="45"/>
  <c r="K10" i="45"/>
  <c r="I10" i="45"/>
  <c r="G10" i="45"/>
  <c r="I25" i="45"/>
  <c r="G25" i="45"/>
  <c r="BR8" i="32"/>
  <c r="D20" i="42"/>
  <c r="D19" i="42"/>
  <c r="D18" i="42"/>
  <c r="D17" i="42"/>
  <c r="D16" i="42"/>
  <c r="D15" i="42"/>
  <c r="D14" i="42"/>
  <c r="D13" i="42"/>
  <c r="D12" i="42"/>
  <c r="D11" i="42"/>
  <c r="D10" i="42"/>
  <c r="D9" i="42"/>
  <c r="D8" i="42"/>
  <c r="D7" i="42"/>
  <c r="D6" i="42"/>
  <c r="D5" i="42"/>
  <c r="D4" i="42"/>
  <c r="D3" i="42"/>
  <c r="D2" i="42"/>
  <c r="E43" i="30" l="1"/>
  <c r="G43" i="30"/>
  <c r="D8" i="39"/>
  <c r="D19" i="39" s="1"/>
  <c r="C43" i="30"/>
  <c r="CH44" i="32"/>
  <c r="AD44" i="32"/>
  <c r="E63" i="46"/>
  <c r="E64" i="46" s="1"/>
  <c r="G63" i="46"/>
  <c r="G64" i="46" s="1"/>
  <c r="G70" i="46"/>
  <c r="G71" i="46" s="1"/>
  <c r="E70" i="46"/>
  <c r="E71" i="46" s="1"/>
  <c r="E77" i="46"/>
  <c r="E78" i="46" s="1"/>
  <c r="C70" i="46"/>
  <c r="C71" i="46" s="1"/>
  <c r="C63" i="46"/>
  <c r="C64" i="46" s="1"/>
  <c r="G48" i="46"/>
  <c r="G77" i="46"/>
  <c r="G78" i="46" s="1"/>
  <c r="E84" i="46"/>
  <c r="E85" i="46" s="1"/>
  <c r="G84" i="46"/>
  <c r="G85" i="46" s="1"/>
  <c r="E8" i="49"/>
  <c r="C77" i="46"/>
  <c r="C78" i="46" s="1"/>
  <c r="C84" i="46"/>
  <c r="C85" i="46" s="1"/>
  <c r="G8" i="49"/>
  <c r="C48" i="46"/>
  <c r="I8" i="49"/>
  <c r="E48" i="46"/>
  <c r="D2" i="51"/>
  <c r="C2" i="51"/>
  <c r="B2" i="51"/>
  <c r="BT8" i="32"/>
  <c r="BV8" i="32"/>
  <c r="BX8" i="32"/>
  <c r="BJ8" i="32"/>
  <c r="BZ8" i="32"/>
  <c r="BL8" i="32"/>
  <c r="CB8" i="32"/>
  <c r="BN8" i="32"/>
  <c r="CD8" i="32"/>
  <c r="BP8" i="32"/>
  <c r="L2" i="51"/>
  <c r="K2" i="51"/>
  <c r="J2" i="51"/>
  <c r="F2" i="51"/>
  <c r="Q8" i="45"/>
  <c r="O8" i="45"/>
  <c r="M8" i="45"/>
  <c r="K8" i="45"/>
  <c r="I8" i="45"/>
  <c r="G8" i="45"/>
  <c r="W10" i="34"/>
  <c r="S10" i="34"/>
  <c r="O10" i="34"/>
  <c r="C10" i="34"/>
  <c r="G10" i="34"/>
  <c r="K10" i="34"/>
  <c r="CF8" i="32"/>
  <c r="BD8" i="32"/>
  <c r="AB8" i="32"/>
  <c r="X8" i="48"/>
  <c r="P8" i="48"/>
  <c r="T8" i="48"/>
  <c r="H8" i="48"/>
  <c r="L8" i="48"/>
  <c r="D8" i="48"/>
  <c r="I47" i="30"/>
  <c r="G47" i="30"/>
  <c r="C47" i="30"/>
  <c r="E47" i="30"/>
  <c r="I33" i="30"/>
  <c r="G33" i="30"/>
  <c r="C33" i="30"/>
  <c r="E33" i="30"/>
  <c r="I24" i="30"/>
  <c r="G24" i="30"/>
  <c r="E24" i="30"/>
  <c r="C24" i="30"/>
  <c r="I15" i="30"/>
  <c r="G15" i="30"/>
  <c r="E15" i="30"/>
  <c r="C56" i="47"/>
  <c r="C15" i="30"/>
  <c r="C16" i="47"/>
  <c r="I56" i="47"/>
  <c r="G56" i="47"/>
  <c r="G43" i="47"/>
  <c r="I43" i="47"/>
  <c r="E56" i="47"/>
  <c r="E43" i="47"/>
  <c r="I30" i="47"/>
  <c r="G30" i="47"/>
  <c r="E30" i="47"/>
  <c r="I16" i="47"/>
  <c r="G16" i="47"/>
  <c r="E8" i="47"/>
  <c r="E16" i="47"/>
  <c r="I8" i="47"/>
  <c r="G8" i="47"/>
  <c r="G35" i="46"/>
  <c r="E35" i="46"/>
  <c r="C35" i="46"/>
  <c r="G27" i="46"/>
  <c r="E27" i="46"/>
  <c r="C27" i="46"/>
  <c r="G8" i="46"/>
  <c r="E8" i="46"/>
  <c r="C8" i="46"/>
  <c r="F8" i="39"/>
  <c r="H8" i="39"/>
  <c r="H46" i="39"/>
  <c r="F46" i="39"/>
  <c r="D11" i="39"/>
  <c r="H11" i="39"/>
  <c r="A5" i="49"/>
  <c r="A4" i="49"/>
  <c r="B13" i="32"/>
  <c r="B14" i="32"/>
  <c r="B15" i="32"/>
  <c r="B16" i="32"/>
  <c r="B17" i="32"/>
  <c r="B18" i="32"/>
  <c r="B19" i="32"/>
  <c r="B20" i="32"/>
  <c r="B21" i="32"/>
  <c r="B22" i="32"/>
  <c r="B23" i="32"/>
  <c r="B24" i="32"/>
  <c r="X16" i="48"/>
  <c r="CF14" i="32" s="1"/>
  <c r="X17" i="48"/>
  <c r="CF15" i="32" s="1"/>
  <c r="X18" i="48"/>
  <c r="CF16" i="32" s="1"/>
  <c r="CH16" i="32" s="1"/>
  <c r="X19" i="48"/>
  <c r="CF17" i="32" s="1"/>
  <c r="CH17" i="32" s="1"/>
  <c r="X20" i="48"/>
  <c r="CF18" i="32" s="1"/>
  <c r="CH18" i="32" s="1"/>
  <c r="X21" i="48"/>
  <c r="CF19" i="32" s="1"/>
  <c r="CH19" i="32" s="1"/>
  <c r="X22" i="48"/>
  <c r="CF20" i="32" s="1"/>
  <c r="X23" i="48"/>
  <c r="CF21" i="32" s="1"/>
  <c r="X24" i="48"/>
  <c r="CF22" i="32" s="1"/>
  <c r="CH22" i="32" s="1"/>
  <c r="X25" i="48"/>
  <c r="CF23" i="32" s="1"/>
  <c r="X26" i="48"/>
  <c r="CF24" i="32" s="1"/>
  <c r="CH24" i="32" s="1"/>
  <c r="T16" i="48"/>
  <c r="BD14" i="32" s="1"/>
  <c r="T17" i="48"/>
  <c r="BD15" i="32" s="1"/>
  <c r="T18" i="48"/>
  <c r="BD16" i="32" s="1"/>
  <c r="BF16" i="32" s="1"/>
  <c r="T19" i="48"/>
  <c r="BD17" i="32" s="1"/>
  <c r="BF17" i="32" s="1"/>
  <c r="T20" i="48"/>
  <c r="BD18" i="32" s="1"/>
  <c r="BF18" i="32" s="1"/>
  <c r="T21" i="48"/>
  <c r="BD19" i="32" s="1"/>
  <c r="BF19" i="32" s="1"/>
  <c r="T22" i="48"/>
  <c r="BD20" i="32" s="1"/>
  <c r="T23" i="48"/>
  <c r="BD21" i="32" s="1"/>
  <c r="T24" i="48"/>
  <c r="BD22" i="32" s="1"/>
  <c r="BF22" i="32" s="1"/>
  <c r="T25" i="48"/>
  <c r="BD23" i="32" s="1"/>
  <c r="T26" i="48"/>
  <c r="BD24" i="32" s="1"/>
  <c r="BF24" i="32" s="1"/>
  <c r="P16" i="48"/>
  <c r="AB14" i="32" s="1"/>
  <c r="P17" i="48"/>
  <c r="AB15" i="32" s="1"/>
  <c r="P18" i="48"/>
  <c r="P19" i="48"/>
  <c r="AB17" i="32" s="1"/>
  <c r="AD17" i="32" s="1"/>
  <c r="P20" i="48"/>
  <c r="AB18" i="32" s="1"/>
  <c r="AD18" i="32" s="1"/>
  <c r="P21" i="48"/>
  <c r="AB19" i="32" s="1"/>
  <c r="AD19" i="32" s="1"/>
  <c r="P22" i="48"/>
  <c r="AB20" i="32" s="1"/>
  <c r="P23" i="48"/>
  <c r="AB21" i="32" s="1"/>
  <c r="P24" i="48"/>
  <c r="AB22" i="32" s="1"/>
  <c r="AD22" i="32" s="1"/>
  <c r="P25" i="48"/>
  <c r="AB23" i="32" s="1"/>
  <c r="P26" i="48"/>
  <c r="AB24" i="32" s="1"/>
  <c r="AD24" i="32" s="1"/>
  <c r="B16" i="48"/>
  <c r="B17" i="48"/>
  <c r="B18" i="48"/>
  <c r="B19" i="48"/>
  <c r="B20" i="48"/>
  <c r="B21" i="48"/>
  <c r="B22" i="48"/>
  <c r="B23" i="48"/>
  <c r="B24" i="48"/>
  <c r="B25" i="48"/>
  <c r="B26" i="48"/>
  <c r="F21" i="48"/>
  <c r="J21" i="48"/>
  <c r="N21" i="48"/>
  <c r="F22" i="48"/>
  <c r="J22" i="48"/>
  <c r="N22" i="48"/>
  <c r="C67" i="47"/>
  <c r="CH21" i="32" l="1"/>
  <c r="BF23" i="32"/>
  <c r="BF21" i="32"/>
  <c r="BF14" i="32"/>
  <c r="BF15" i="32"/>
  <c r="AD23" i="32"/>
  <c r="AD21" i="32"/>
  <c r="AD14" i="32"/>
  <c r="AD15" i="32"/>
  <c r="G22" i="49"/>
  <c r="D48" i="39"/>
  <c r="AB16" i="32"/>
  <c r="AD16" i="32" s="1"/>
  <c r="C89" i="46"/>
  <c r="E89" i="46"/>
  <c r="E11" i="46" s="1"/>
  <c r="T15" i="48" s="1"/>
  <c r="BD13" i="32" s="1"/>
  <c r="G89" i="46"/>
  <c r="G11" i="46" s="1"/>
  <c r="X15" i="48" s="1"/>
  <c r="H19" i="39"/>
  <c r="H48" i="39"/>
  <c r="F19" i="39"/>
  <c r="F48" i="39"/>
  <c r="E49" i="30"/>
  <c r="CF53" i="32" s="1"/>
  <c r="I12" i="47"/>
  <c r="CF37" i="32" s="1"/>
  <c r="G12" i="47"/>
  <c r="BD37" i="32" s="1"/>
  <c r="BF37" i="32" s="1"/>
  <c r="E12" i="47"/>
  <c r="AB37" i="32" s="1"/>
  <c r="AD37" i="32" s="1"/>
  <c r="O26" i="34"/>
  <c r="O27" i="34"/>
  <c r="S27" i="34" s="1"/>
  <c r="W27" i="34" s="1"/>
  <c r="O28" i="34"/>
  <c r="S28" i="34" s="1"/>
  <c r="W28" i="34" s="1"/>
  <c r="O29" i="34"/>
  <c r="S29" i="34" s="1"/>
  <c r="W29" i="34" s="1"/>
  <c r="O30" i="34"/>
  <c r="S30" i="34" s="1"/>
  <c r="W30" i="34" s="1"/>
  <c r="O31" i="34"/>
  <c r="S31" i="34" s="1"/>
  <c r="W31" i="34" s="1"/>
  <c r="O32" i="34"/>
  <c r="S32" i="34" s="1"/>
  <c r="W32" i="34" s="1"/>
  <c r="O25" i="34"/>
  <c r="S25" i="34" s="1"/>
  <c r="W25" i="34" s="1"/>
  <c r="K26" i="34"/>
  <c r="K27" i="34"/>
  <c r="K28" i="34"/>
  <c r="K29" i="34"/>
  <c r="K30" i="34"/>
  <c r="K31" i="34"/>
  <c r="K32" i="34"/>
  <c r="K25" i="34"/>
  <c r="E59" i="47"/>
  <c r="G59" i="47" s="1"/>
  <c r="I59" i="47" s="1"/>
  <c r="E60" i="47"/>
  <c r="G60" i="47" s="1"/>
  <c r="I60" i="47" s="1"/>
  <c r="E61" i="47"/>
  <c r="G61" i="47" s="1"/>
  <c r="I61" i="47" s="1"/>
  <c r="E62" i="47"/>
  <c r="G62" i="47" s="1"/>
  <c r="I62" i="47" s="1"/>
  <c r="E63" i="47"/>
  <c r="G63" i="47" s="1"/>
  <c r="I63" i="47" s="1"/>
  <c r="E64" i="47"/>
  <c r="G64" i="47" s="1"/>
  <c r="I64" i="47" s="1"/>
  <c r="E65" i="47"/>
  <c r="G65" i="47" s="1"/>
  <c r="I65" i="47" s="1"/>
  <c r="E58" i="47"/>
  <c r="G58" i="47" s="1"/>
  <c r="A59" i="47"/>
  <c r="A60" i="47"/>
  <c r="A61" i="47"/>
  <c r="A62" i="47"/>
  <c r="A63" i="47"/>
  <c r="A64" i="47"/>
  <c r="A65" i="47"/>
  <c r="A58" i="47"/>
  <c r="E10" i="47"/>
  <c r="G46" i="46"/>
  <c r="X29" i="48" s="1"/>
  <c r="E46" i="46"/>
  <c r="T29" i="48" s="1"/>
  <c r="C46" i="46"/>
  <c r="P29" i="48" s="1"/>
  <c r="A45" i="47"/>
  <c r="A37" i="46" s="1"/>
  <c r="A46" i="47"/>
  <c r="A38" i="46" s="1"/>
  <c r="A47" i="47"/>
  <c r="A39" i="46" s="1"/>
  <c r="A48" i="47"/>
  <c r="A40" i="46" s="1"/>
  <c r="A49" i="47"/>
  <c r="A41" i="46" s="1"/>
  <c r="A50" i="47"/>
  <c r="A42" i="46" s="1"/>
  <c r="A51" i="47"/>
  <c r="A43" i="46" s="1"/>
  <c r="A52" i="47"/>
  <c r="A44" i="46" s="1"/>
  <c r="E54" i="47"/>
  <c r="G54" i="47"/>
  <c r="BD39" i="32" s="1"/>
  <c r="I54" i="47"/>
  <c r="CF39" i="32" s="1"/>
  <c r="CH39" i="32" s="1"/>
  <c r="S55" i="34"/>
  <c r="O55" i="34"/>
  <c r="O49" i="34"/>
  <c r="O50" i="34"/>
  <c r="O51" i="34"/>
  <c r="O48" i="34"/>
  <c r="O42" i="34"/>
  <c r="O43" i="34"/>
  <c r="A56" i="34"/>
  <c r="A57" i="34"/>
  <c r="A55" i="34"/>
  <c r="A49" i="34"/>
  <c r="A50" i="34"/>
  <c r="A51" i="34"/>
  <c r="A48" i="34"/>
  <c r="A42" i="34"/>
  <c r="A43" i="34"/>
  <c r="A41" i="34"/>
  <c r="A26" i="34"/>
  <c r="A27" i="34"/>
  <c r="A28" i="34"/>
  <c r="A29" i="34"/>
  <c r="A30" i="34"/>
  <c r="A31" i="34"/>
  <c r="A32" i="34"/>
  <c r="A25" i="34"/>
  <c r="A14" i="34"/>
  <c r="A15" i="34"/>
  <c r="A16" i="34"/>
  <c r="A18" i="34"/>
  <c r="A19" i="34"/>
  <c r="A20" i="34"/>
  <c r="A21" i="34"/>
  <c r="A13" i="34"/>
  <c r="K14" i="34"/>
  <c r="K15" i="34"/>
  <c r="K16" i="34"/>
  <c r="K18" i="34"/>
  <c r="K19" i="34"/>
  <c r="K20" i="34"/>
  <c r="K21" i="34"/>
  <c r="W16" i="34"/>
  <c r="W18" i="34"/>
  <c r="W19" i="34"/>
  <c r="W20" i="34"/>
  <c r="W21" i="34"/>
  <c r="S16" i="34"/>
  <c r="S18" i="34"/>
  <c r="S19" i="34"/>
  <c r="S20" i="34"/>
  <c r="S21" i="34"/>
  <c r="O16" i="34"/>
  <c r="O18" i="34"/>
  <c r="O19" i="34"/>
  <c r="O20" i="34"/>
  <c r="O21" i="34"/>
  <c r="S49" i="34"/>
  <c r="S50" i="34"/>
  <c r="S51" i="34"/>
  <c r="S48" i="34"/>
  <c r="S42" i="34"/>
  <c r="S43" i="34"/>
  <c r="W55" i="34"/>
  <c r="W49" i="34"/>
  <c r="W50" i="34"/>
  <c r="W51" i="34"/>
  <c r="W48" i="34"/>
  <c r="W42" i="34"/>
  <c r="W43" i="34"/>
  <c r="K56" i="34"/>
  <c r="O56" i="34" s="1"/>
  <c r="E36" i="30" s="1"/>
  <c r="K57" i="34"/>
  <c r="K55" i="34"/>
  <c r="K49" i="34"/>
  <c r="K50" i="34"/>
  <c r="K51" i="34"/>
  <c r="K48" i="34"/>
  <c r="K42" i="34"/>
  <c r="K43" i="34"/>
  <c r="K41" i="34"/>
  <c r="I31" i="30"/>
  <c r="G31" i="30"/>
  <c r="K4" i="51" s="1"/>
  <c r="E31" i="30"/>
  <c r="C31" i="30"/>
  <c r="C33" i="34"/>
  <c r="F35" i="48"/>
  <c r="F32" i="48"/>
  <c r="F29" i="48"/>
  <c r="F26" i="48"/>
  <c r="F25" i="48"/>
  <c r="F24" i="48"/>
  <c r="F23" i="48"/>
  <c r="F20" i="48"/>
  <c r="F19" i="48"/>
  <c r="F18" i="48"/>
  <c r="F17" i="48"/>
  <c r="F16" i="48"/>
  <c r="F15" i="48"/>
  <c r="F12" i="48"/>
  <c r="F10" i="48"/>
  <c r="J35" i="48"/>
  <c r="J32" i="48"/>
  <c r="J29" i="48"/>
  <c r="J26" i="48"/>
  <c r="J25" i="48"/>
  <c r="J24" i="48"/>
  <c r="J23" i="48"/>
  <c r="J20" i="48"/>
  <c r="J19" i="48"/>
  <c r="J18" i="48"/>
  <c r="J17" i="48"/>
  <c r="J16" i="48"/>
  <c r="J15" i="48"/>
  <c r="J12" i="48"/>
  <c r="J10" i="48"/>
  <c r="N35" i="48"/>
  <c r="N32" i="48"/>
  <c r="N29" i="48"/>
  <c r="N26" i="48"/>
  <c r="N25" i="48"/>
  <c r="N24" i="48"/>
  <c r="N23" i="48"/>
  <c r="N20" i="48"/>
  <c r="N19" i="48"/>
  <c r="N18" i="48"/>
  <c r="N17" i="48"/>
  <c r="N16" i="48"/>
  <c r="N15" i="48"/>
  <c r="N12" i="48"/>
  <c r="N10" i="48"/>
  <c r="CB41" i="32"/>
  <c r="BZ41" i="32"/>
  <c r="BX41" i="32"/>
  <c r="BV41" i="32"/>
  <c r="BT41" i="32"/>
  <c r="BR41" i="32"/>
  <c r="BP41" i="32"/>
  <c r="BN41" i="32"/>
  <c r="BL41" i="32"/>
  <c r="BJ41" i="32"/>
  <c r="BH41" i="32"/>
  <c r="AZ41" i="32"/>
  <c r="AX41" i="32"/>
  <c r="AV41" i="32"/>
  <c r="AT41" i="32"/>
  <c r="AR41" i="32"/>
  <c r="AP41" i="32"/>
  <c r="AN41" i="32"/>
  <c r="AL41" i="32"/>
  <c r="AJ41" i="32"/>
  <c r="AH41" i="32"/>
  <c r="AF41" i="32"/>
  <c r="B26" i="32"/>
  <c r="B25" i="32"/>
  <c r="X41" i="32"/>
  <c r="V41" i="32"/>
  <c r="T41" i="32"/>
  <c r="R41" i="32"/>
  <c r="P41" i="32"/>
  <c r="N41" i="32"/>
  <c r="L41" i="32"/>
  <c r="J41" i="32"/>
  <c r="H41" i="32"/>
  <c r="F41" i="32"/>
  <c r="B31" i="32"/>
  <c r="B29" i="48"/>
  <c r="B12" i="48"/>
  <c r="B15" i="48"/>
  <c r="B12" i="32"/>
  <c r="K38" i="34"/>
  <c r="G38" i="34"/>
  <c r="C38" i="34"/>
  <c r="J58" i="34"/>
  <c r="J52" i="34"/>
  <c r="J45" i="34"/>
  <c r="F58" i="34"/>
  <c r="G52" i="34"/>
  <c r="F52" i="34"/>
  <c r="I32" i="45"/>
  <c r="F45" i="34"/>
  <c r="G33" i="34"/>
  <c r="B58" i="34"/>
  <c r="C52" i="34"/>
  <c r="B52" i="34"/>
  <c r="G32" i="45"/>
  <c r="B45" i="34"/>
  <c r="E41" i="47"/>
  <c r="AB38" i="32" s="1"/>
  <c r="H17" i="39"/>
  <c r="X10" i="48" s="1"/>
  <c r="W14" i="34"/>
  <c r="F17" i="39"/>
  <c r="T10" i="48" s="1"/>
  <c r="S14" i="34"/>
  <c r="D17" i="39"/>
  <c r="P10" i="48" s="1"/>
  <c r="A5" i="48"/>
  <c r="A4" i="48"/>
  <c r="I41" i="47"/>
  <c r="CF38" i="32" s="1"/>
  <c r="CH38" i="32" s="1"/>
  <c r="G41" i="47"/>
  <c r="BD38" i="32" s="1"/>
  <c r="BF38" i="32" s="1"/>
  <c r="A5" i="47"/>
  <c r="A4" i="47"/>
  <c r="A5" i="46"/>
  <c r="A4" i="46"/>
  <c r="W38" i="34"/>
  <c r="S38" i="34"/>
  <c r="O38" i="34"/>
  <c r="A5" i="45"/>
  <c r="A4" i="45"/>
  <c r="V58" i="34"/>
  <c r="R58" i="34"/>
  <c r="V52" i="34"/>
  <c r="R52" i="34"/>
  <c r="V45" i="34"/>
  <c r="R45" i="34"/>
  <c r="A4" i="32"/>
  <c r="A4" i="39"/>
  <c r="A4" i="34"/>
  <c r="A4" i="30"/>
  <c r="A5" i="32"/>
  <c r="A5" i="39"/>
  <c r="A5" i="34"/>
  <c r="A5" i="30"/>
  <c r="D13" i="48"/>
  <c r="D27" i="48" s="1"/>
  <c r="D30" i="48" s="1"/>
  <c r="D33" i="48" s="1"/>
  <c r="D36" i="48" s="1"/>
  <c r="H13" i="48"/>
  <c r="H27" i="48" s="1"/>
  <c r="H30" i="48" s="1"/>
  <c r="H33" i="48" s="1"/>
  <c r="H36" i="48" s="1"/>
  <c r="L13" i="48"/>
  <c r="L27" i="48" s="1"/>
  <c r="L30" i="48" s="1"/>
  <c r="L33" i="48" s="1"/>
  <c r="L36" i="48" s="1"/>
  <c r="K13" i="34"/>
  <c r="O14" i="34"/>
  <c r="S15" i="34"/>
  <c r="X12" i="48"/>
  <c r="W41" i="34"/>
  <c r="O15" i="34"/>
  <c r="W15" i="34"/>
  <c r="K3" i="51"/>
  <c r="P12" i="48"/>
  <c r="AB12" i="32" s="1"/>
  <c r="T12" i="48"/>
  <c r="BD12" i="32" s="1"/>
  <c r="S41" i="34"/>
  <c r="O41" i="34"/>
  <c r="J3" i="51"/>
  <c r="D10" i="32"/>
  <c r="AB10" i="32" s="1"/>
  <c r="BB41" i="32"/>
  <c r="Z41" i="32"/>
  <c r="CD41" i="32"/>
  <c r="CH23" i="32" l="1"/>
  <c r="CH20" i="32"/>
  <c r="CH14" i="32"/>
  <c r="CH15" i="32"/>
  <c r="BF20" i="32"/>
  <c r="AD20" i="32"/>
  <c r="BB27" i="32"/>
  <c r="AZ27" i="32"/>
  <c r="AX27" i="32"/>
  <c r="AV27" i="32"/>
  <c r="AT27" i="32"/>
  <c r="AR27" i="32"/>
  <c r="AP27" i="32"/>
  <c r="AN27" i="32"/>
  <c r="AL27" i="32"/>
  <c r="AJ27" i="32"/>
  <c r="AH27" i="32"/>
  <c r="T27" i="32"/>
  <c r="X27" i="32"/>
  <c r="N27" i="32"/>
  <c r="J27" i="32"/>
  <c r="V27" i="32"/>
  <c r="Z27" i="32"/>
  <c r="L27" i="32"/>
  <c r="F27" i="32"/>
  <c r="R27" i="32"/>
  <c r="P27" i="32"/>
  <c r="H27" i="32"/>
  <c r="G14" i="47"/>
  <c r="S45" i="34"/>
  <c r="AD38" i="32"/>
  <c r="D41" i="32"/>
  <c r="D27" i="32"/>
  <c r="O45" i="34"/>
  <c r="L4" i="51"/>
  <c r="I14" i="47"/>
  <c r="E14" i="47"/>
  <c r="K45" i="34"/>
  <c r="K31" i="45" s="1"/>
  <c r="W45" i="34"/>
  <c r="K22" i="34"/>
  <c r="K58" i="34"/>
  <c r="I24" i="45"/>
  <c r="G24" i="45"/>
  <c r="D3" i="51"/>
  <c r="I10" i="49"/>
  <c r="C3" i="51"/>
  <c r="G10" i="49"/>
  <c r="B3" i="51"/>
  <c r="E10" i="49"/>
  <c r="K10" i="49" s="1"/>
  <c r="C11" i="46"/>
  <c r="G4" i="51" s="1"/>
  <c r="G24" i="46"/>
  <c r="E24" i="46"/>
  <c r="K34" i="45"/>
  <c r="K35" i="45" s="1"/>
  <c r="K17" i="45"/>
  <c r="G17" i="45"/>
  <c r="G34" i="45"/>
  <c r="G35" i="45" s="1"/>
  <c r="I34" i="45"/>
  <c r="I35" i="45" s="1"/>
  <c r="I17" i="45"/>
  <c r="G27" i="45"/>
  <c r="G33" i="45"/>
  <c r="I27" i="45"/>
  <c r="I33" i="45"/>
  <c r="AB43" i="32"/>
  <c r="AD43" i="32" s="1"/>
  <c r="J4" i="51"/>
  <c r="CF25" i="32"/>
  <c r="L3" i="51"/>
  <c r="K25" i="45"/>
  <c r="L8" i="32"/>
  <c r="Z8" i="32"/>
  <c r="J8" i="32"/>
  <c r="X8" i="32"/>
  <c r="H8" i="32"/>
  <c r="V8" i="32"/>
  <c r="F8" i="32"/>
  <c r="T8" i="32"/>
  <c r="P8" i="32"/>
  <c r="N8" i="32"/>
  <c r="R8" i="32"/>
  <c r="AX8" i="32"/>
  <c r="AH8" i="32"/>
  <c r="AN8" i="32"/>
  <c r="AV8" i="32"/>
  <c r="AT8" i="32"/>
  <c r="AR8" i="32"/>
  <c r="AP8" i="32"/>
  <c r="BB8" i="32"/>
  <c r="AL8" i="32"/>
  <c r="AZ8" i="32"/>
  <c r="AJ8" i="32"/>
  <c r="O10" i="45"/>
  <c r="V21" i="48"/>
  <c r="Q10" i="45"/>
  <c r="Z22" i="48"/>
  <c r="Z21" i="48"/>
  <c r="CF13" i="32"/>
  <c r="Q20" i="45"/>
  <c r="O20" i="45"/>
  <c r="R22" i="48"/>
  <c r="M10" i="45"/>
  <c r="R21" i="48"/>
  <c r="V19" i="48"/>
  <c r="V22" i="48"/>
  <c r="I10" i="30"/>
  <c r="Z26" i="48"/>
  <c r="CF31" i="32"/>
  <c r="Z15" i="48"/>
  <c r="Z20" i="48"/>
  <c r="K52" i="34"/>
  <c r="F60" i="34"/>
  <c r="G35" i="34"/>
  <c r="I17" i="34" s="1"/>
  <c r="Z12" i="48"/>
  <c r="C15" i="51"/>
  <c r="AJ53" i="32"/>
  <c r="V25" i="48"/>
  <c r="V29" i="48"/>
  <c r="V10" i="48"/>
  <c r="V17" i="48"/>
  <c r="X13" i="48"/>
  <c r="Q17" i="45" s="1"/>
  <c r="V20" i="48"/>
  <c r="K33" i="34"/>
  <c r="E13" i="47"/>
  <c r="G13" i="47"/>
  <c r="E10" i="30"/>
  <c r="AB39" i="32"/>
  <c r="AD39" i="32" s="1"/>
  <c r="O33" i="34"/>
  <c r="C69" i="47"/>
  <c r="C11" i="30" s="1"/>
  <c r="V32" i="48"/>
  <c r="AZ53" i="32"/>
  <c r="BR53" i="32"/>
  <c r="CH37" i="32"/>
  <c r="CF41" i="32"/>
  <c r="R16" i="48"/>
  <c r="R24" i="48"/>
  <c r="R18" i="48"/>
  <c r="P13" i="48"/>
  <c r="R10" i="48"/>
  <c r="AB31" i="32"/>
  <c r="R19" i="48"/>
  <c r="BF39" i="32"/>
  <c r="BD41" i="32"/>
  <c r="R29" i="48"/>
  <c r="V15" i="48"/>
  <c r="BD31" i="32"/>
  <c r="CF12" i="32"/>
  <c r="G10" i="30"/>
  <c r="R12" i="48"/>
  <c r="Z10" i="48"/>
  <c r="R26" i="48"/>
  <c r="Z18" i="48"/>
  <c r="Z25" i="48"/>
  <c r="S26" i="34"/>
  <c r="W26" i="34" s="1"/>
  <c r="W33" i="34" s="1"/>
  <c r="C19" i="51"/>
  <c r="BJ53" i="32"/>
  <c r="V26" i="48"/>
  <c r="C41" i="30"/>
  <c r="V12" i="48"/>
  <c r="I13" i="47"/>
  <c r="Z17" i="48"/>
  <c r="BD43" i="32"/>
  <c r="BF43" i="32" s="1"/>
  <c r="Z19" i="48"/>
  <c r="Z24" i="48"/>
  <c r="W52" i="34"/>
  <c r="S52" i="34"/>
  <c r="O52" i="34"/>
  <c r="Z29" i="48"/>
  <c r="C11" i="51"/>
  <c r="AR53" i="32"/>
  <c r="BZ53" i="32"/>
  <c r="J13" i="48"/>
  <c r="F13" i="48"/>
  <c r="I58" i="47"/>
  <c r="I67" i="47" s="1"/>
  <c r="G67" i="47"/>
  <c r="R20" i="48"/>
  <c r="V18" i="48"/>
  <c r="V16" i="48"/>
  <c r="E67" i="47"/>
  <c r="R17" i="48"/>
  <c r="T13" i="48"/>
  <c r="V24" i="48"/>
  <c r="Z16" i="48"/>
  <c r="Z23" i="48"/>
  <c r="R23" i="48"/>
  <c r="V23" i="48"/>
  <c r="R25" i="48"/>
  <c r="BD45" i="32"/>
  <c r="C12" i="51"/>
  <c r="C16" i="51"/>
  <c r="AB53" i="32"/>
  <c r="AL53" i="32"/>
  <c r="AT53" i="32"/>
  <c r="BB53" i="32"/>
  <c r="BL53" i="32"/>
  <c r="BT53" i="32"/>
  <c r="CB53" i="32"/>
  <c r="CF45" i="32"/>
  <c r="CF43" i="32"/>
  <c r="CH43" i="32" s="1"/>
  <c r="C8" i="51"/>
  <c r="G49" i="30"/>
  <c r="I49" i="30" s="1"/>
  <c r="C9" i="51"/>
  <c r="C13" i="51"/>
  <c r="C17" i="51"/>
  <c r="AF53" i="32"/>
  <c r="AN53" i="32"/>
  <c r="AV53" i="32"/>
  <c r="BD53" i="32"/>
  <c r="BN53" i="32"/>
  <c r="BV53" i="32"/>
  <c r="CD53" i="32"/>
  <c r="AB45" i="32"/>
  <c r="C10" i="51"/>
  <c r="C14" i="51"/>
  <c r="C18" i="51"/>
  <c r="AH53" i="32"/>
  <c r="AP53" i="32"/>
  <c r="AX53" i="32"/>
  <c r="BH53" i="32"/>
  <c r="BP53" i="32"/>
  <c r="BX53" i="32"/>
  <c r="N13" i="48"/>
  <c r="S56" i="34"/>
  <c r="G36" i="30" s="1"/>
  <c r="B60" i="34"/>
  <c r="R60" i="34"/>
  <c r="C60" i="34"/>
  <c r="E44" i="34" s="1"/>
  <c r="J60" i="34"/>
  <c r="C35" i="34"/>
  <c r="E17" i="34" s="1"/>
  <c r="V60" i="34"/>
  <c r="G60" i="34"/>
  <c r="I44" i="34" s="1"/>
  <c r="CH13" i="32" l="1"/>
  <c r="BF13" i="32"/>
  <c r="CB32" i="32"/>
  <c r="CB33" i="32" s="1"/>
  <c r="BV32" i="32"/>
  <c r="BV33" i="32" s="1"/>
  <c r="BT32" i="32"/>
  <c r="BR32" i="32"/>
  <c r="BR33" i="32" s="1"/>
  <c r="BP32" i="32"/>
  <c r="BP33" i="32" s="1"/>
  <c r="BL32" i="32"/>
  <c r="BL33" i="32" s="1"/>
  <c r="BJ32" i="32"/>
  <c r="BJ33" i="32" s="1"/>
  <c r="BN27" i="32"/>
  <c r="CD27" i="32"/>
  <c r="CB27" i="32"/>
  <c r="BZ27" i="32"/>
  <c r="BX27" i="32"/>
  <c r="BV27" i="32"/>
  <c r="BT27" i="32"/>
  <c r="BR27" i="32"/>
  <c r="BP27" i="32"/>
  <c r="BL27" i="32"/>
  <c r="BJ27" i="32"/>
  <c r="BF12" i="32"/>
  <c r="AF27" i="32"/>
  <c r="BD27" i="32" s="1"/>
  <c r="BB32" i="32"/>
  <c r="BB33" i="32" s="1"/>
  <c r="AZ32" i="32"/>
  <c r="AZ33" i="32" s="1"/>
  <c r="AX32" i="32"/>
  <c r="AV32" i="32"/>
  <c r="AV33" i="32" s="1"/>
  <c r="AR32" i="32"/>
  <c r="AP32" i="32"/>
  <c r="AP33" i="32" s="1"/>
  <c r="AJ32" i="32"/>
  <c r="AJ33" i="32" s="1"/>
  <c r="AH32" i="32"/>
  <c r="AH33" i="32" s="1"/>
  <c r="AD12" i="32"/>
  <c r="N32" i="32"/>
  <c r="N33" i="32" s="1"/>
  <c r="X32" i="32"/>
  <c r="X33" i="32" s="1"/>
  <c r="L32" i="32"/>
  <c r="L33" i="32" s="1"/>
  <c r="F32" i="32"/>
  <c r="F33" i="32" s="1"/>
  <c r="H32" i="32"/>
  <c r="H33" i="32" s="1"/>
  <c r="R32" i="32"/>
  <c r="R33" i="32" s="1"/>
  <c r="AB27" i="32"/>
  <c r="I20" i="34"/>
  <c r="E52" i="34"/>
  <c r="I22" i="45"/>
  <c r="AB47" i="32"/>
  <c r="BD47" i="32"/>
  <c r="CF47" i="32"/>
  <c r="I26" i="34"/>
  <c r="I25" i="34"/>
  <c r="G22" i="45"/>
  <c r="C24" i="46"/>
  <c r="P15" i="48"/>
  <c r="R15" i="48" s="1"/>
  <c r="F30" i="48"/>
  <c r="J30" i="48"/>
  <c r="F27" i="48"/>
  <c r="G19" i="45"/>
  <c r="G26" i="45"/>
  <c r="Z32" i="48"/>
  <c r="J27" i="48"/>
  <c r="I26" i="45"/>
  <c r="I19" i="45"/>
  <c r="N27" i="48"/>
  <c r="K26" i="45"/>
  <c r="K19" i="45"/>
  <c r="K32" i="45"/>
  <c r="I30" i="34"/>
  <c r="I15" i="34"/>
  <c r="I29" i="34"/>
  <c r="I21" i="34"/>
  <c r="I28" i="34"/>
  <c r="I27" i="34"/>
  <c r="I33" i="34"/>
  <c r="I18" i="34"/>
  <c r="I14" i="34"/>
  <c r="I31" i="34"/>
  <c r="I19" i="34"/>
  <c r="I22" i="34"/>
  <c r="K24" i="45"/>
  <c r="K33" i="45"/>
  <c r="K27" i="45"/>
  <c r="V13" i="48"/>
  <c r="O17" i="45"/>
  <c r="M17" i="45"/>
  <c r="BD25" i="32"/>
  <c r="AB41" i="32"/>
  <c r="Z13" i="48"/>
  <c r="E56" i="34"/>
  <c r="E42" i="34"/>
  <c r="I32" i="34"/>
  <c r="I16" i="34"/>
  <c r="I13" i="34"/>
  <c r="I35" i="34"/>
  <c r="T27" i="48"/>
  <c r="O11" i="45" s="1"/>
  <c r="X27" i="48"/>
  <c r="Q11" i="45" s="1"/>
  <c r="S33" i="34"/>
  <c r="K35" i="34"/>
  <c r="K60" i="34"/>
  <c r="K15" i="45" s="1"/>
  <c r="E58" i="34"/>
  <c r="E45" i="34"/>
  <c r="E48" i="34"/>
  <c r="E49" i="34"/>
  <c r="E57" i="34"/>
  <c r="E43" i="34"/>
  <c r="E50" i="34"/>
  <c r="W56" i="34"/>
  <c r="I36" i="30" s="1"/>
  <c r="R13" i="48"/>
  <c r="AB25" i="32"/>
  <c r="R32" i="48"/>
  <c r="BF45" i="32"/>
  <c r="AD45" i="32"/>
  <c r="CH45" i="32"/>
  <c r="N30" i="48"/>
  <c r="E51" i="34"/>
  <c r="E60" i="34"/>
  <c r="E41" i="34"/>
  <c r="E55" i="34"/>
  <c r="E18" i="34"/>
  <c r="E14" i="34"/>
  <c r="E16" i="34"/>
  <c r="E32" i="34"/>
  <c r="E30" i="34"/>
  <c r="E19" i="34"/>
  <c r="E27" i="34"/>
  <c r="E31" i="34"/>
  <c r="E13" i="34"/>
  <c r="E25" i="34"/>
  <c r="E29" i="34"/>
  <c r="E15" i="34"/>
  <c r="E26" i="34"/>
  <c r="E28" i="34"/>
  <c r="E35" i="34"/>
  <c r="E20" i="34"/>
  <c r="E21" i="34"/>
  <c r="I52" i="34"/>
  <c r="E33" i="34"/>
  <c r="I55" i="34"/>
  <c r="I49" i="34"/>
  <c r="I57" i="34"/>
  <c r="I48" i="34"/>
  <c r="I41" i="34"/>
  <c r="I42" i="34"/>
  <c r="I50" i="34"/>
  <c r="I58" i="34"/>
  <c r="I60" i="34"/>
  <c r="I56" i="34"/>
  <c r="I43" i="34"/>
  <c r="I51" i="34"/>
  <c r="I45" i="34"/>
  <c r="E22" i="34"/>
  <c r="CD32" i="32" l="1"/>
  <c r="BZ32" i="32"/>
  <c r="CD28" i="32" s="1"/>
  <c r="BX32" i="32"/>
  <c r="BX28" i="32"/>
  <c r="BT33" i="32"/>
  <c r="BN32" i="32"/>
  <c r="BR28" i="32" s="1"/>
  <c r="CH31" i="32"/>
  <c r="BH32" i="32"/>
  <c r="CH12" i="32"/>
  <c r="BH27" i="32"/>
  <c r="CF27" i="32" s="1"/>
  <c r="BB28" i="32"/>
  <c r="AX33" i="32"/>
  <c r="AT32" i="32"/>
  <c r="AV28" i="32"/>
  <c r="AR33" i="32"/>
  <c r="AN32" i="32"/>
  <c r="AL32" i="32"/>
  <c r="AP28" i="32" s="1"/>
  <c r="BF31" i="32"/>
  <c r="AF32" i="32"/>
  <c r="Z32" i="32"/>
  <c r="J32" i="32"/>
  <c r="N28" i="32" s="1"/>
  <c r="AD31" i="32"/>
  <c r="D32" i="32"/>
  <c r="V32" i="32"/>
  <c r="Z28" i="32" s="1"/>
  <c r="P32" i="32"/>
  <c r="T32" i="32"/>
  <c r="CH25" i="32"/>
  <c r="G17" i="49"/>
  <c r="C4" i="51"/>
  <c r="G11" i="49"/>
  <c r="I17" i="49"/>
  <c r="D4" i="51"/>
  <c r="I11" i="49"/>
  <c r="M17" i="34"/>
  <c r="K62" i="34"/>
  <c r="M20" i="45"/>
  <c r="P27" i="48"/>
  <c r="M11" i="45" s="1"/>
  <c r="AB13" i="32"/>
  <c r="M44" i="34"/>
  <c r="M13" i="34"/>
  <c r="F33" i="48"/>
  <c r="J33" i="48"/>
  <c r="I13" i="45"/>
  <c r="G13" i="45"/>
  <c r="G29" i="45"/>
  <c r="M42" i="34"/>
  <c r="K22" i="45"/>
  <c r="X30" i="48"/>
  <c r="Q12" i="45" s="1"/>
  <c r="Q19" i="45"/>
  <c r="Q26" i="45"/>
  <c r="T30" i="48"/>
  <c r="O12" i="45" s="1"/>
  <c r="O19" i="45"/>
  <c r="O26" i="45"/>
  <c r="Z27" i="48"/>
  <c r="M41" i="34"/>
  <c r="M49" i="34"/>
  <c r="M19" i="34"/>
  <c r="M29" i="34"/>
  <c r="M56" i="34"/>
  <c r="M58" i="34"/>
  <c r="M20" i="34"/>
  <c r="M33" i="34"/>
  <c r="M55" i="34"/>
  <c r="M50" i="34"/>
  <c r="M32" i="34"/>
  <c r="M60" i="34"/>
  <c r="M48" i="34"/>
  <c r="M43" i="34"/>
  <c r="M27" i="34"/>
  <c r="M21" i="34"/>
  <c r="M26" i="34"/>
  <c r="M28" i="34"/>
  <c r="M22" i="34"/>
  <c r="M45" i="34"/>
  <c r="M15" i="34"/>
  <c r="M31" i="34"/>
  <c r="M30" i="34"/>
  <c r="M16" i="34"/>
  <c r="M57" i="34"/>
  <c r="M52" i="34"/>
  <c r="M51" i="34"/>
  <c r="V27" i="48"/>
  <c r="M35" i="34"/>
  <c r="M25" i="34"/>
  <c r="M14" i="34"/>
  <c r="M18" i="34"/>
  <c r="N33" i="48"/>
  <c r="F36" i="48"/>
  <c r="AD13" i="32" l="1"/>
  <c r="BN33" i="32"/>
  <c r="AN33" i="32"/>
  <c r="AF33" i="32"/>
  <c r="P33" i="32"/>
  <c r="BL28" i="32"/>
  <c r="CF28" i="32" s="1"/>
  <c r="CF32" i="32"/>
  <c r="BH33" i="32"/>
  <c r="CD33" i="32"/>
  <c r="BZ33" i="32"/>
  <c r="BX33" i="32"/>
  <c r="AJ28" i="32"/>
  <c r="BD28" i="32" s="1"/>
  <c r="BD32" i="32"/>
  <c r="AT33" i="32"/>
  <c r="AL33" i="32"/>
  <c r="BD33" i="32" s="1"/>
  <c r="H28" i="32"/>
  <c r="AB32" i="32"/>
  <c r="T28" i="32"/>
  <c r="T33" i="32"/>
  <c r="V33" i="32"/>
  <c r="Z33" i="32"/>
  <c r="J33" i="32"/>
  <c r="D33" i="32"/>
  <c r="BF25" i="32"/>
  <c r="AD25" i="32"/>
  <c r="E17" i="49"/>
  <c r="K17" i="49" s="1"/>
  <c r="B4" i="51"/>
  <c r="E11" i="49"/>
  <c r="K11" i="49" s="1"/>
  <c r="M19" i="45"/>
  <c r="R27" i="48"/>
  <c r="M26" i="45"/>
  <c r="P30" i="48"/>
  <c r="M12" i="45" s="1"/>
  <c r="I29" i="45"/>
  <c r="I23" i="45" s="1"/>
  <c r="J36" i="48"/>
  <c r="G23" i="45"/>
  <c r="G18" i="45"/>
  <c r="G16" i="45"/>
  <c r="G14" i="45"/>
  <c r="K29" i="45"/>
  <c r="K13" i="45"/>
  <c r="I14" i="45"/>
  <c r="I16" i="45"/>
  <c r="X33" i="48"/>
  <c r="Z30" i="48"/>
  <c r="V30" i="48"/>
  <c r="T33" i="48"/>
  <c r="N36" i="48"/>
  <c r="AB33" i="32" l="1"/>
  <c r="CF33" i="32"/>
  <c r="AB28" i="32"/>
  <c r="O17" i="49"/>
  <c r="Z33" i="48"/>
  <c r="X35" i="48"/>
  <c r="V33" i="48"/>
  <c r="T35" i="48"/>
  <c r="P33" i="48"/>
  <c r="R30" i="48"/>
  <c r="I18" i="45"/>
  <c r="K18" i="45"/>
  <c r="K23" i="45"/>
  <c r="K16" i="45"/>
  <c r="K14" i="45"/>
  <c r="X36" i="48" l="1"/>
  <c r="D5" i="51" s="1"/>
  <c r="T36" i="48"/>
  <c r="C5" i="51" s="1"/>
  <c r="R33" i="48"/>
  <c r="P35" i="48"/>
  <c r="P36" i="48" l="1"/>
  <c r="B5" i="51" s="1"/>
  <c r="R35" i="48" l="1"/>
  <c r="R36" i="48"/>
  <c r="AB26" i="32"/>
  <c r="Z29" i="32" l="1"/>
  <c r="Z35" i="32" s="1"/>
  <c r="Z49" i="32" s="1"/>
  <c r="N29" i="32"/>
  <c r="N35" i="32" s="1"/>
  <c r="N49" i="32" s="1"/>
  <c r="F29" i="32"/>
  <c r="F35" i="32" s="1"/>
  <c r="F49" i="32" s="1"/>
  <c r="T29" i="32"/>
  <c r="T35" i="32" s="1"/>
  <c r="T49" i="32" s="1"/>
  <c r="V29" i="32"/>
  <c r="V35" i="32" s="1"/>
  <c r="V49" i="32" s="1"/>
  <c r="L29" i="32"/>
  <c r="L35" i="32" s="1"/>
  <c r="L49" i="32" s="1"/>
  <c r="D29" i="32"/>
  <c r="X29" i="32"/>
  <c r="X35" i="32" s="1"/>
  <c r="X49" i="32" s="1"/>
  <c r="R29" i="32"/>
  <c r="R35" i="32" s="1"/>
  <c r="R49" i="32" s="1"/>
  <c r="P29" i="32"/>
  <c r="P35" i="32" s="1"/>
  <c r="P49" i="32" s="1"/>
  <c r="J29" i="32"/>
  <c r="J35" i="32" s="1"/>
  <c r="J49" i="32" s="1"/>
  <c r="H29" i="32"/>
  <c r="H35" i="32" s="1"/>
  <c r="H49" i="32" s="1"/>
  <c r="E12" i="49"/>
  <c r="E11" i="47"/>
  <c r="M13" i="45"/>
  <c r="O57" i="34"/>
  <c r="AB29" i="32" l="1"/>
  <c r="D35" i="32"/>
  <c r="D49" i="32" s="1"/>
  <c r="D51" i="32" s="1"/>
  <c r="AD26" i="32"/>
  <c r="E11" i="30"/>
  <c r="E18" i="47"/>
  <c r="M16" i="45"/>
  <c r="E37" i="30"/>
  <c r="E39" i="30" s="1"/>
  <c r="M25" i="45"/>
  <c r="O58" i="34"/>
  <c r="AB35" i="32" l="1"/>
  <c r="M34" i="45"/>
  <c r="F10" i="32"/>
  <c r="F51" i="32" s="1"/>
  <c r="D54" i="32"/>
  <c r="D56" i="32" s="1"/>
  <c r="B8" i="51"/>
  <c r="G10" i="47"/>
  <c r="O13" i="34"/>
  <c r="E28" i="47"/>
  <c r="E69" i="47" s="1"/>
  <c r="J5" i="51"/>
  <c r="E41" i="30"/>
  <c r="O60" i="34"/>
  <c r="M15" i="45" s="1"/>
  <c r="M24" i="45"/>
  <c r="M14" i="45"/>
  <c r="M29" i="45" l="1"/>
  <c r="M18" i="45" s="1"/>
  <c r="M30" i="45"/>
  <c r="AB49" i="32"/>
  <c r="AB51" i="32" s="1"/>
  <c r="E13" i="49"/>
  <c r="B9" i="51"/>
  <c r="H10" i="32"/>
  <c r="H51" i="32" s="1"/>
  <c r="F54" i="32"/>
  <c r="F56" i="32" s="1"/>
  <c r="M35" i="45"/>
  <c r="E20" i="49" s="1"/>
  <c r="E19" i="49"/>
  <c r="E15" i="49"/>
  <c r="Q58" i="34"/>
  <c r="J6" i="51"/>
  <c r="M22" i="45"/>
  <c r="E16" i="49"/>
  <c r="M32" i="45"/>
  <c r="M31" i="45"/>
  <c r="O22" i="34"/>
  <c r="Q57" i="34"/>
  <c r="Q55" i="34"/>
  <c r="Q52" i="34"/>
  <c r="Q51" i="34"/>
  <c r="Q50" i="34"/>
  <c r="Q49" i="34"/>
  <c r="Q48" i="34"/>
  <c r="Q45" i="34"/>
  <c r="Q44" i="34"/>
  <c r="Q43" i="34"/>
  <c r="Q42" i="34"/>
  <c r="Q41" i="34"/>
  <c r="Q56" i="34"/>
  <c r="Q60" i="34"/>
  <c r="M23" i="45" l="1"/>
  <c r="AF10" i="32"/>
  <c r="AB54" i="32"/>
  <c r="AB56" i="32" s="1"/>
  <c r="B10" i="51"/>
  <c r="J10" i="32"/>
  <c r="J51" i="32" s="1"/>
  <c r="H54" i="32"/>
  <c r="H56" i="32" s="1"/>
  <c r="O20" i="49"/>
  <c r="O15" i="49"/>
  <c r="O19" i="49"/>
  <c r="O16" i="49"/>
  <c r="M33" i="45"/>
  <c r="M27" i="45"/>
  <c r="O35" i="34"/>
  <c r="O62" i="34" s="1"/>
  <c r="BD10" i="32" l="1"/>
  <c r="B11" i="51"/>
  <c r="J54" i="32"/>
  <c r="J56" i="32" s="1"/>
  <c r="L10" i="32"/>
  <c r="L51" i="32" s="1"/>
  <c r="Q22" i="34"/>
  <c r="Q13" i="34"/>
  <c r="Q33" i="34"/>
  <c r="Q32" i="34"/>
  <c r="Q31" i="34"/>
  <c r="Q30" i="34"/>
  <c r="Q29" i="34"/>
  <c r="Q28" i="34"/>
  <c r="Q27" i="34"/>
  <c r="Q26" i="34"/>
  <c r="Q25" i="34"/>
  <c r="Q21" i="34"/>
  <c r="Q20" i="34"/>
  <c r="Q19" i="34"/>
  <c r="Q18" i="34"/>
  <c r="Q17" i="34"/>
  <c r="Q16" i="34"/>
  <c r="Q15" i="34"/>
  <c r="Q14" i="34"/>
  <c r="Q35" i="34"/>
  <c r="B12" i="51" l="1"/>
  <c r="N10" i="32"/>
  <c r="N51" i="32" s="1"/>
  <c r="L54" i="32"/>
  <c r="L56" i="32" s="1"/>
  <c r="V35" i="48"/>
  <c r="V36" i="48"/>
  <c r="BD26" i="32"/>
  <c r="O13" i="45"/>
  <c r="BB29" i="32" l="1"/>
  <c r="BB35" i="32" s="1"/>
  <c r="BB49" i="32" s="1"/>
  <c r="AZ29" i="32"/>
  <c r="AZ35" i="32" s="1"/>
  <c r="AZ49" i="32" s="1"/>
  <c r="AV29" i="32"/>
  <c r="AV35" i="32" s="1"/>
  <c r="AV49" i="32" s="1"/>
  <c r="AT29" i="32"/>
  <c r="AT35" i="32" s="1"/>
  <c r="AT49" i="32" s="1"/>
  <c r="AR29" i="32"/>
  <c r="AR35" i="32" s="1"/>
  <c r="AR49" i="32" s="1"/>
  <c r="AP29" i="32"/>
  <c r="AP35" i="32" s="1"/>
  <c r="AP49" i="32" s="1"/>
  <c r="AN29" i="32"/>
  <c r="AN35" i="32" s="1"/>
  <c r="AN49" i="32" s="1"/>
  <c r="AL29" i="32"/>
  <c r="AL35" i="32" s="1"/>
  <c r="AL49" i="32" s="1"/>
  <c r="AJ29" i="32"/>
  <c r="AJ35" i="32" s="1"/>
  <c r="AJ49" i="32" s="1"/>
  <c r="AH29" i="32"/>
  <c r="AH35" i="32" s="1"/>
  <c r="AH49" i="32" s="1"/>
  <c r="AF29" i="32"/>
  <c r="AX29" i="32"/>
  <c r="AX35" i="32" s="1"/>
  <c r="AX49" i="32" s="1"/>
  <c r="B13" i="51"/>
  <c r="P10" i="32"/>
  <c r="P51" i="32" s="1"/>
  <c r="N54" i="32"/>
  <c r="N56" i="32" s="1"/>
  <c r="G12" i="49"/>
  <c r="G11" i="47"/>
  <c r="S57" i="34"/>
  <c r="O16" i="45"/>
  <c r="BD29" i="32" l="1"/>
  <c r="AF35" i="32"/>
  <c r="AF49" i="32" s="1"/>
  <c r="AF51" i="32" s="1"/>
  <c r="BF26" i="32"/>
  <c r="B14" i="51"/>
  <c r="R10" i="32"/>
  <c r="R51" i="32" s="1"/>
  <c r="P54" i="32"/>
  <c r="P56" i="32" s="1"/>
  <c r="G11" i="30"/>
  <c r="G18" i="47"/>
  <c r="S58" i="34"/>
  <c r="G37" i="30"/>
  <c r="G39" i="30" s="1"/>
  <c r="O25" i="45"/>
  <c r="BD35" i="32" l="1"/>
  <c r="O34" i="45"/>
  <c r="AF54" i="32"/>
  <c r="AF56" i="32" s="1"/>
  <c r="AH10" i="32"/>
  <c r="AH51" i="32" s="1"/>
  <c r="T10" i="32"/>
  <c r="T51" i="32" s="1"/>
  <c r="B15" i="51"/>
  <c r="R54" i="32"/>
  <c r="R56" i="32" s="1"/>
  <c r="S13" i="34"/>
  <c r="I10" i="47"/>
  <c r="G28" i="47"/>
  <c r="G69" i="47" s="1"/>
  <c r="O24" i="45"/>
  <c r="O14" i="45"/>
  <c r="S60" i="34"/>
  <c r="O15" i="45" s="1"/>
  <c r="K5" i="51"/>
  <c r="G41" i="30"/>
  <c r="BD49" i="32" l="1"/>
  <c r="BD51" i="32" s="1"/>
  <c r="O29" i="45"/>
  <c r="O18" i="45" s="1"/>
  <c r="G13" i="49"/>
  <c r="O30" i="45"/>
  <c r="AH54" i="32"/>
  <c r="AH56" i="32" s="1"/>
  <c r="AJ10" i="32"/>
  <c r="AJ51" i="32" s="1"/>
  <c r="B16" i="51"/>
  <c r="T54" i="32"/>
  <c r="T56" i="32" s="1"/>
  <c r="V10" i="32"/>
  <c r="V51" i="32" s="1"/>
  <c r="G19" i="49"/>
  <c r="O35" i="45"/>
  <c r="G20" i="49" s="1"/>
  <c r="G15" i="49"/>
  <c r="K6" i="51"/>
  <c r="G16" i="49"/>
  <c r="O32" i="45"/>
  <c r="O31" i="45"/>
  <c r="S22" i="34"/>
  <c r="U57" i="34"/>
  <c r="U55" i="34"/>
  <c r="U52" i="34"/>
  <c r="U51" i="34"/>
  <c r="U50" i="34"/>
  <c r="U49" i="34"/>
  <c r="U48" i="34"/>
  <c r="U45" i="34"/>
  <c r="U44" i="34"/>
  <c r="U43" i="34"/>
  <c r="U41" i="34"/>
  <c r="U42" i="34"/>
  <c r="U56" i="34"/>
  <c r="U60" i="34"/>
  <c r="O22" i="45"/>
  <c r="U58" i="34"/>
  <c r="O23" i="45" l="1"/>
  <c r="BH10" i="32"/>
  <c r="BD54" i="32"/>
  <c r="BD56" i="32" s="1"/>
  <c r="AJ54" i="32"/>
  <c r="AJ56" i="32" s="1"/>
  <c r="AL10" i="32"/>
  <c r="AL51" i="32" s="1"/>
  <c r="V54" i="32"/>
  <c r="V56" i="32" s="1"/>
  <c r="X10" i="32"/>
  <c r="X51" i="32" s="1"/>
  <c r="B17" i="51"/>
  <c r="O33" i="45"/>
  <c r="O27" i="45"/>
  <c r="S35" i="34"/>
  <c r="S62" i="34" s="1"/>
  <c r="CF10" i="32" l="1"/>
  <c r="AL54" i="32"/>
  <c r="AL56" i="32" s="1"/>
  <c r="AN10" i="32"/>
  <c r="AN51" i="32" s="1"/>
  <c r="Z10" i="32"/>
  <c r="Z51" i="32" s="1"/>
  <c r="B18" i="51"/>
  <c r="X54" i="32"/>
  <c r="X56" i="32" s="1"/>
  <c r="U13" i="34"/>
  <c r="U33" i="34"/>
  <c r="U32" i="34"/>
  <c r="U31" i="34"/>
  <c r="U30" i="34"/>
  <c r="U29" i="34"/>
  <c r="U28" i="34"/>
  <c r="U27" i="34"/>
  <c r="U26" i="34"/>
  <c r="U25" i="34"/>
  <c r="U21" i="34"/>
  <c r="U20" i="34"/>
  <c r="U19" i="34"/>
  <c r="U18" i="34"/>
  <c r="U35" i="34"/>
  <c r="U17" i="34"/>
  <c r="U15" i="34"/>
  <c r="U14" i="34"/>
  <c r="U16" i="34"/>
  <c r="U22" i="34"/>
  <c r="AN54" i="32" l="1"/>
  <c r="AN56" i="32" s="1"/>
  <c r="AP10" i="32"/>
  <c r="AP51" i="32" s="1"/>
  <c r="B19" i="51"/>
  <c r="Z54" i="32"/>
  <c r="Z56" i="32" s="1"/>
  <c r="I11" i="47"/>
  <c r="Z35" i="48"/>
  <c r="Z36" i="48"/>
  <c r="CF26" i="32"/>
  <c r="Q13" i="45"/>
  <c r="CD29" i="32" l="1"/>
  <c r="CD35" i="32" s="1"/>
  <c r="CD49" i="32" s="1"/>
  <c r="CB29" i="32"/>
  <c r="CB35" i="32" s="1"/>
  <c r="CB49" i="32" s="1"/>
  <c r="BZ29" i="32"/>
  <c r="BZ35" i="32" s="1"/>
  <c r="BZ49" i="32" s="1"/>
  <c r="BX29" i="32"/>
  <c r="BX35" i="32" s="1"/>
  <c r="BX49" i="32" s="1"/>
  <c r="BV29" i="32"/>
  <c r="BV35" i="32" s="1"/>
  <c r="BV49" i="32" s="1"/>
  <c r="BR29" i="32"/>
  <c r="BR35" i="32" s="1"/>
  <c r="BR49" i="32" s="1"/>
  <c r="BP29" i="32"/>
  <c r="BP35" i="32" s="1"/>
  <c r="BP49" i="32" s="1"/>
  <c r="BN29" i="32"/>
  <c r="BN35" i="32" s="1"/>
  <c r="BN49" i="32" s="1"/>
  <c r="BL29" i="32"/>
  <c r="BL35" i="32" s="1"/>
  <c r="BL49" i="32" s="1"/>
  <c r="BJ29" i="32"/>
  <c r="BJ35" i="32" s="1"/>
  <c r="BJ49" i="32" s="1"/>
  <c r="BT29" i="32"/>
  <c r="BT35" i="32" s="1"/>
  <c r="BT49" i="32" s="1"/>
  <c r="BH29" i="32"/>
  <c r="AP54" i="32"/>
  <c r="AP56" i="32" s="1"/>
  <c r="AR10" i="32"/>
  <c r="AR51" i="32" s="1"/>
  <c r="I11" i="30"/>
  <c r="Q16" i="45"/>
  <c r="I18" i="47"/>
  <c r="I28" i="47" s="1"/>
  <c r="I12" i="49"/>
  <c r="K12" i="49" s="1"/>
  <c r="W57" i="34"/>
  <c r="CH26" i="32" l="1"/>
  <c r="CF29" i="32"/>
  <c r="BH35" i="32"/>
  <c r="BH49" i="32" s="1"/>
  <c r="BH51" i="32" s="1"/>
  <c r="AR54" i="32"/>
  <c r="AR56" i="32" s="1"/>
  <c r="AT10" i="32"/>
  <c r="AT51" i="32" s="1"/>
  <c r="I69" i="47"/>
  <c r="W13" i="34"/>
  <c r="Q25" i="45"/>
  <c r="I37" i="30"/>
  <c r="I39" i="30" s="1"/>
  <c r="W58" i="34"/>
  <c r="CF35" i="32" l="1"/>
  <c r="Q34" i="45"/>
  <c r="BH54" i="32"/>
  <c r="BH56" i="32" s="1"/>
  <c r="BJ10" i="32"/>
  <c r="BJ51" i="32" s="1"/>
  <c r="AV10" i="32"/>
  <c r="AV51" i="32" s="1"/>
  <c r="AT54" i="32"/>
  <c r="AT56" i="32" s="1"/>
  <c r="I19" i="49"/>
  <c r="K19" i="49" s="1"/>
  <c r="Q32" i="45"/>
  <c r="Q31" i="45"/>
  <c r="W22" i="34"/>
  <c r="L5" i="51"/>
  <c r="I41" i="30"/>
  <c r="Q24" i="45"/>
  <c r="Q14" i="45"/>
  <c r="W60" i="34"/>
  <c r="Q15" i="45" s="1"/>
  <c r="CF49" i="32" l="1"/>
  <c r="CF51" i="32" s="1"/>
  <c r="CF54" i="32" s="1"/>
  <c r="CF56" i="32" s="1"/>
  <c r="Q30" i="45"/>
  <c r="Q29" i="45"/>
  <c r="I13" i="49"/>
  <c r="K13" i="49" s="1"/>
  <c r="BL10" i="32"/>
  <c r="BL51" i="32" s="1"/>
  <c r="BJ54" i="32"/>
  <c r="BJ56" i="32" s="1"/>
  <c r="Q35" i="45"/>
  <c r="I20" i="49" s="1"/>
  <c r="K20" i="49" s="1"/>
  <c r="I16" i="49"/>
  <c r="K16" i="49" s="1"/>
  <c r="AV54" i="32"/>
  <c r="AV56" i="32" s="1"/>
  <c r="AX10" i="32"/>
  <c r="AX51" i="32" s="1"/>
  <c r="Y58" i="34"/>
  <c r="Q33" i="45"/>
  <c r="W35" i="34"/>
  <c r="W62" i="34" s="1"/>
  <c r="Q27" i="45"/>
  <c r="Q22" i="45"/>
  <c r="Y57" i="34"/>
  <c r="Y56" i="34"/>
  <c r="Y52" i="34"/>
  <c r="Y51" i="34"/>
  <c r="Y50" i="34"/>
  <c r="Y49" i="34"/>
  <c r="Y48" i="34"/>
  <c r="Y45" i="34"/>
  <c r="Y44" i="34"/>
  <c r="Y43" i="34"/>
  <c r="Y42" i="34"/>
  <c r="Y41" i="34"/>
  <c r="Y55" i="34"/>
  <c r="Y60" i="34"/>
  <c r="I15" i="49"/>
  <c r="K15" i="49" s="1"/>
  <c r="L6" i="51"/>
  <c r="Q23" i="45" l="1"/>
  <c r="Q18" i="45"/>
  <c r="BL54" i="32"/>
  <c r="BL56" i="32" s="1"/>
  <c r="BN10" i="32"/>
  <c r="BN51" i="32" s="1"/>
  <c r="AZ10" i="32"/>
  <c r="AZ51" i="32" s="1"/>
  <c r="AX54" i="32"/>
  <c r="AX56" i="32" s="1"/>
  <c r="Y32" i="34"/>
  <c r="Y31" i="34"/>
  <c r="Y33" i="34"/>
  <c r="Y21" i="34"/>
  <c r="Y19" i="34"/>
  <c r="Y13" i="34"/>
  <c r="Y29" i="34"/>
  <c r="Y26" i="34"/>
  <c r="Y15" i="34"/>
  <c r="Y14" i="34"/>
  <c r="Y35" i="34"/>
  <c r="Y30" i="34"/>
  <c r="Y28" i="34"/>
  <c r="Y27" i="34"/>
  <c r="Y25" i="34"/>
  <c r="Y20" i="34"/>
  <c r="Y18" i="34"/>
  <c r="Y17" i="34"/>
  <c r="Y16" i="34"/>
  <c r="Y22" i="34"/>
  <c r="BP10" i="32" l="1"/>
  <c r="BP51" i="32" s="1"/>
  <c r="BN54" i="32"/>
  <c r="BN56" i="32" s="1"/>
  <c r="BB10" i="32"/>
  <c r="BB51" i="32" s="1"/>
  <c r="BB54" i="32" s="1"/>
  <c r="BB56" i="32" s="1"/>
  <c r="AZ54" i="32"/>
  <c r="AZ56" i="32" s="1"/>
  <c r="BP54" i="32" l="1"/>
  <c r="BP56" i="32" s="1"/>
  <c r="BR10" i="32"/>
  <c r="BR51" i="32" s="1"/>
  <c r="BR54" i="32" l="1"/>
  <c r="BR56" i="32" s="1"/>
  <c r="BT10" i="32"/>
  <c r="BT51" i="32" s="1"/>
  <c r="BV10" i="32" l="1"/>
  <c r="BV51" i="32" s="1"/>
  <c r="BT54" i="32"/>
  <c r="BT56" i="32" s="1"/>
  <c r="BX10" i="32" l="1"/>
  <c r="BX51" i="32" s="1"/>
  <c r="BV54" i="32"/>
  <c r="BV56" i="32" s="1"/>
  <c r="BX54" i="32" l="1"/>
  <c r="BX56" i="32" s="1"/>
  <c r="BZ10" i="32"/>
  <c r="BZ51" i="32" s="1"/>
  <c r="CB10" i="32" l="1"/>
  <c r="CB51" i="32" s="1"/>
  <c r="BZ54" i="32"/>
  <c r="BZ56" i="32" s="1"/>
  <c r="CB54" i="32" l="1"/>
  <c r="CB56" i="32" s="1"/>
  <c r="CD10" i="32"/>
  <c r="CD51" i="32" s="1"/>
  <c r="CD54" i="32" s="1"/>
  <c r="CD56" i="3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Pascal O. Stocker</author>
  </authors>
  <commentList>
    <comment ref="C14" authorId="0" shapeId="0" xr:uid="{18323771-E61B-4588-AC4F-A917476F04F8}">
      <text>
        <r>
          <rPr>
            <b/>
            <u/>
            <sz val="9"/>
            <color indexed="81"/>
            <rFont val="Arial"/>
            <family val="2"/>
          </rPr>
          <t xml:space="preserve">Reingewinn × 100
</t>
        </r>
        <r>
          <rPr>
            <b/>
            <sz val="9"/>
            <color indexed="81"/>
            <rFont val="Arial"/>
            <family val="2"/>
          </rPr>
          <t>Eigenkapital</t>
        </r>
      </text>
    </comment>
    <comment ref="C15" authorId="0" shapeId="0" xr:uid="{F2A6DD9D-DB0B-452A-89B9-329631722DB1}">
      <text>
        <r>
          <rPr>
            <b/>
            <u/>
            <sz val="9"/>
            <color indexed="81"/>
            <rFont val="Arial"/>
            <family val="2"/>
          </rPr>
          <t xml:space="preserve">(Reingewinn + Zinsen) × 100
</t>
        </r>
        <r>
          <rPr>
            <b/>
            <sz val="9"/>
            <color indexed="81"/>
            <rFont val="Arial"/>
            <family val="2"/>
          </rPr>
          <t>Gesamtkapital</t>
        </r>
      </text>
    </comment>
    <comment ref="C16" authorId="0" shapeId="0" xr:uid="{9ACDA212-4452-4BCD-800E-2A349F17BCD2}">
      <text>
        <r>
          <rPr>
            <b/>
            <u/>
            <sz val="9"/>
            <color indexed="81"/>
            <rFont val="Arial"/>
            <family val="2"/>
          </rPr>
          <t xml:space="preserve">Reingewinn × 100
</t>
        </r>
        <r>
          <rPr>
            <b/>
            <sz val="9"/>
            <color indexed="81"/>
            <rFont val="Arial"/>
            <family val="2"/>
          </rPr>
          <t>Nettoumsatz</t>
        </r>
      </text>
    </comment>
    <comment ref="C17" authorId="0" shapeId="0" xr:uid="{A08E0486-A069-44FC-AC25-AB50B7379A83}">
      <text>
        <r>
          <rPr>
            <b/>
            <u/>
            <sz val="9"/>
            <color indexed="81"/>
            <rFont val="Arial"/>
            <family val="2"/>
          </rPr>
          <t xml:space="preserve">Bruttogewinn × 100
</t>
        </r>
        <r>
          <rPr>
            <b/>
            <sz val="9"/>
            <color indexed="81"/>
            <rFont val="Arial"/>
            <family val="2"/>
          </rPr>
          <t>Nettoumsatz</t>
        </r>
      </text>
    </comment>
    <comment ref="C18" authorId="0" shapeId="0" xr:uid="{375D7410-1AFA-42A4-972C-482BCC20734C}">
      <text>
        <r>
          <rPr>
            <b/>
            <u/>
            <sz val="9"/>
            <color indexed="81"/>
            <rFont val="Arial"/>
            <family val="2"/>
          </rPr>
          <t xml:space="preserve">Cashflow × 100
</t>
        </r>
        <r>
          <rPr>
            <b/>
            <sz val="9"/>
            <color indexed="81"/>
            <rFont val="Arial"/>
            <family val="2"/>
          </rPr>
          <t>Nettoumsatz</t>
        </r>
      </text>
    </comment>
    <comment ref="C19" authorId="0" shapeId="0" xr:uid="{9D7D3489-39D6-4CBF-A862-9A87CE7F40BB}">
      <text>
        <r>
          <rPr>
            <b/>
            <u/>
            <sz val="9"/>
            <color indexed="81"/>
            <rFont val="Arial"/>
            <family val="2"/>
          </rPr>
          <t xml:space="preserve">EBITDA × 100
</t>
        </r>
        <r>
          <rPr>
            <b/>
            <sz val="9"/>
            <color indexed="81"/>
            <rFont val="Arial"/>
            <family val="2"/>
          </rPr>
          <t>Nettoumsatz</t>
        </r>
      </text>
    </comment>
    <comment ref="C20" authorId="0" shapeId="0" xr:uid="{669BC109-ED9F-493D-A2EA-D1DB13C3397A}">
      <text>
        <r>
          <rPr>
            <b/>
            <u/>
            <sz val="9"/>
            <color indexed="81"/>
            <rFont val="Arial"/>
            <family val="2"/>
          </rPr>
          <t xml:space="preserve">________Fixkosten_______
</t>
        </r>
        <r>
          <rPr>
            <b/>
            <sz val="9"/>
            <color indexed="81"/>
            <rFont val="Arial"/>
            <family val="2"/>
          </rPr>
          <t>(1 – variabler Kostenanteil)</t>
        </r>
      </text>
    </comment>
    <comment ref="C22" authorId="0" shapeId="0" xr:uid="{57C538AF-96B9-4338-9150-ED1B9A628DE9}">
      <text>
        <r>
          <rPr>
            <b/>
            <u/>
            <sz val="9"/>
            <color indexed="81"/>
            <rFont val="Arial"/>
            <family val="2"/>
          </rPr>
          <t xml:space="preserve">Eigenkapital × 100
</t>
        </r>
        <r>
          <rPr>
            <b/>
            <sz val="9"/>
            <color indexed="81"/>
            <rFont val="Arial"/>
            <family val="2"/>
          </rPr>
          <t>Gesamtkapital</t>
        </r>
      </text>
    </comment>
    <comment ref="C23" authorId="0" shapeId="0" xr:uid="{69346885-58B5-4F2E-B71E-56261B193D1A}">
      <text>
        <r>
          <rPr>
            <b/>
            <u/>
            <sz val="9"/>
            <color indexed="81"/>
            <rFont val="Arial"/>
            <family val="2"/>
          </rPr>
          <t xml:space="preserve">Effektivverschuldung
</t>
        </r>
        <r>
          <rPr>
            <b/>
            <sz val="9"/>
            <color indexed="81"/>
            <rFont val="Arial"/>
            <family val="2"/>
          </rPr>
          <t>Cashflow</t>
        </r>
        <r>
          <rPr>
            <b/>
            <u/>
            <sz val="9"/>
            <color indexed="81"/>
            <rFont val="Arial"/>
            <family val="2"/>
          </rPr>
          <t xml:space="preserve">
</t>
        </r>
        <r>
          <rPr>
            <sz val="9"/>
            <color indexed="81"/>
            <rFont val="Arial"/>
            <family val="2"/>
          </rPr>
          <t>Effektivverschuldung = Fremdkapital – Liquide Mittel – Forderungen
Cashflow = Reingewinn + Abschreibungen (Planjahre gemäss Liquiditätsplanung)</t>
        </r>
      </text>
    </comment>
    <comment ref="C24" authorId="0" shapeId="0" xr:uid="{C1653FDB-9024-45D9-8FF7-494486156378}">
      <text>
        <r>
          <rPr>
            <b/>
            <u/>
            <sz val="9"/>
            <color indexed="81"/>
            <rFont val="Arial"/>
            <family val="2"/>
          </rPr>
          <t xml:space="preserve">(Eigenkapital + langfristiges Fremdkapital) × 100
</t>
        </r>
        <r>
          <rPr>
            <b/>
            <sz val="9"/>
            <color indexed="81"/>
            <rFont val="Arial"/>
            <family val="2"/>
          </rPr>
          <t>Anlagevermögen</t>
        </r>
      </text>
    </comment>
    <comment ref="C25" authorId="0" shapeId="0" xr:uid="{E40C5002-9A4D-4DDF-ABA4-E43BA7D8FAFC}">
      <text>
        <r>
          <rPr>
            <b/>
            <u/>
            <sz val="9"/>
            <color indexed="81"/>
            <rFont val="Arial"/>
            <family val="2"/>
          </rPr>
          <t>Verlust × 100</t>
        </r>
        <r>
          <rPr>
            <b/>
            <sz val="9"/>
            <color indexed="81"/>
            <rFont val="Arial"/>
            <family val="2"/>
          </rPr>
          <t xml:space="preserve">
Eigenkapital</t>
        </r>
      </text>
    </comment>
    <comment ref="C26" authorId="0" shapeId="0" xr:uid="{9C7E54F2-457B-4870-BBC3-30E77CB66582}">
      <text>
        <r>
          <rPr>
            <b/>
            <u/>
            <sz val="9"/>
            <color indexed="81"/>
            <rFont val="Arial"/>
            <family val="2"/>
          </rPr>
          <t xml:space="preserve">______________EBITDA___________
</t>
        </r>
        <r>
          <rPr>
            <b/>
            <sz val="9"/>
            <color indexed="81"/>
            <rFont val="Arial"/>
            <family val="2"/>
          </rPr>
          <t>Zinsaufwand + Kapitalrückzahlung</t>
        </r>
      </text>
    </comment>
    <comment ref="C27" authorId="0" shapeId="0" xr:uid="{86E0282A-CBFE-40CF-B649-6CCBFBBF47DD}">
      <text>
        <r>
          <rPr>
            <b/>
            <u/>
            <sz val="9"/>
            <color indexed="81"/>
            <rFont val="Arial"/>
            <family val="2"/>
          </rPr>
          <t xml:space="preserve">(Umlaufvermögen – kurzfristiges Fremdkapital) × 100
</t>
        </r>
        <r>
          <rPr>
            <b/>
            <sz val="9"/>
            <color indexed="81"/>
            <rFont val="Arial"/>
            <family val="2"/>
          </rPr>
          <t>Nettoumsatz</t>
        </r>
      </text>
    </comment>
    <comment ref="C31" authorId="0" shapeId="0" xr:uid="{3E1EDDAB-9A07-4D14-8293-B26D4BDCBEA0}">
      <text>
        <r>
          <rPr>
            <b/>
            <u/>
            <sz val="9"/>
            <color indexed="81"/>
            <rFont val="Arial"/>
            <family val="2"/>
          </rPr>
          <t xml:space="preserve">___Liquide Mittel × 100___
</t>
        </r>
        <r>
          <rPr>
            <b/>
            <sz val="9"/>
            <color indexed="81"/>
            <rFont val="Arial"/>
            <family val="2"/>
          </rPr>
          <t>kurzfristiges Fremdkapital</t>
        </r>
      </text>
    </comment>
    <comment ref="C32" authorId="0" shapeId="0" xr:uid="{DB8C719D-A74B-4B8F-B780-EA8A9CE08A2F}">
      <text>
        <r>
          <rPr>
            <b/>
            <u/>
            <sz val="9"/>
            <color indexed="81"/>
            <rFont val="Arial"/>
            <family val="2"/>
          </rPr>
          <t xml:space="preserve">(Liquide Mittel + Debitoren) × 100
</t>
        </r>
        <r>
          <rPr>
            <b/>
            <sz val="9"/>
            <color indexed="81"/>
            <rFont val="Arial"/>
            <family val="2"/>
          </rPr>
          <t>kurzfristiges Fremdkapital</t>
        </r>
      </text>
    </comment>
    <comment ref="C33" authorId="0" shapeId="0" xr:uid="{966578CC-6E7B-4774-B542-888D217739E4}">
      <text>
        <r>
          <rPr>
            <b/>
            <u/>
            <sz val="9"/>
            <color indexed="81"/>
            <rFont val="Arial"/>
            <family val="2"/>
          </rPr>
          <t xml:space="preserve">__Umlaufvermögen × 100__
</t>
        </r>
        <r>
          <rPr>
            <b/>
            <sz val="9"/>
            <color indexed="81"/>
            <rFont val="Arial"/>
            <family val="2"/>
          </rPr>
          <t>kurzfristiges Fremdkapital</t>
        </r>
      </text>
    </comment>
    <comment ref="C34" authorId="0" shapeId="0" xr:uid="{F1434EF8-F432-45D9-9428-369B8B98487A}">
      <text>
        <r>
          <rPr>
            <b/>
            <u/>
            <sz val="9"/>
            <color indexed="81"/>
            <rFont val="Arial"/>
            <family val="2"/>
          </rPr>
          <t xml:space="preserve">Zahlungsverpflichtungen Jahres-Total
</t>
        </r>
        <r>
          <rPr>
            <b/>
            <sz val="9"/>
            <color indexed="81"/>
            <rFont val="Arial"/>
            <family val="2"/>
          </rPr>
          <t>12</t>
        </r>
      </text>
    </comment>
    <comment ref="C35" authorId="0" shapeId="0" xr:uid="{C84B397F-E920-4A72-A649-AF76812A8F53}">
      <text>
        <r>
          <rPr>
            <b/>
            <u/>
            <sz val="9"/>
            <color indexed="81"/>
            <rFont val="Arial"/>
            <family val="2"/>
          </rPr>
          <t xml:space="preserve">_____Liquide Mittel_____
</t>
        </r>
        <r>
          <rPr>
            <b/>
            <sz val="9"/>
            <color indexed="81"/>
            <rFont val="Arial"/>
            <family val="2"/>
          </rPr>
          <t>monatlicher Mittelabfluss</t>
        </r>
      </text>
    </comment>
  </commentList>
</comments>
</file>

<file path=xl/sharedStrings.xml><?xml version="1.0" encoding="utf-8"?>
<sst xmlns="http://schemas.openxmlformats.org/spreadsheetml/2006/main" count="461" uniqueCount="301">
  <si>
    <t>Total Umlaufvermögen</t>
  </si>
  <si>
    <t>Total Anlagevermögen</t>
  </si>
  <si>
    <t>Total Eigenkapital</t>
  </si>
  <si>
    <t>Planerfolgsrechnung</t>
  </si>
  <si>
    <t>Endbestand an flüssigen Mitteln</t>
  </si>
  <si>
    <t xml:space="preserve"> ./. </t>
  </si>
  <si>
    <t xml:space="preserve"> = </t>
  </si>
  <si>
    <t>Mittelfluss aus Investitionen</t>
  </si>
  <si>
    <t>Forderungen (Debitoren)</t>
  </si>
  <si>
    <t>Vorräte</t>
  </si>
  <si>
    <t>Beteiligungen</t>
  </si>
  <si>
    <t>Maschinen</t>
  </si>
  <si>
    <t>Fahrzeuge</t>
  </si>
  <si>
    <t>Eigenkapital</t>
  </si>
  <si>
    <t>Immobilien</t>
  </si>
  <si>
    <t>Aktienkapital/Stammkapital</t>
  </si>
  <si>
    <t>Reserven</t>
  </si>
  <si>
    <t>Total Aktiven</t>
  </si>
  <si>
    <t>Total Passiven</t>
  </si>
  <si>
    <t>Halb- und Fertigfabrikate</t>
  </si>
  <si>
    <t>Kennzahlen</t>
  </si>
  <si>
    <t>EBIT</t>
  </si>
  <si>
    <t>Cashflow</t>
  </si>
  <si>
    <t>Cashflow-Marge</t>
  </si>
  <si>
    <t>Liquiditätsgrad 3</t>
  </si>
  <si>
    <t>Eigenfinanzierungsgrad</t>
  </si>
  <si>
    <t>Januar</t>
  </si>
  <si>
    <t>Februar</t>
  </si>
  <si>
    <t>März</t>
  </si>
  <si>
    <t>Mittelfluss aus Finanzierung</t>
  </si>
  <si>
    <t>Gewinn vor Steuern</t>
  </si>
  <si>
    <t>Planbilanz</t>
  </si>
  <si>
    <t>AKTIVEN</t>
  </si>
  <si>
    <t>PASSIVEN</t>
  </si>
  <si>
    <t>Umlaufvermögen</t>
  </si>
  <si>
    <t>Kreditoren</t>
  </si>
  <si>
    <t>Darlehen</t>
  </si>
  <si>
    <t>Anlagevermögen</t>
  </si>
  <si>
    <t>Andere langfristige Verbindlichkeiten</t>
  </si>
  <si>
    <t>Rückstellungen</t>
  </si>
  <si>
    <t>Umsatz</t>
  </si>
  <si>
    <t>Version</t>
  </si>
  <si>
    <t>Stand</t>
  </si>
  <si>
    <t>Status</t>
  </si>
  <si>
    <t>Erstes Planjahr</t>
  </si>
  <si>
    <t>Erster Planmonat</t>
  </si>
  <si>
    <t>[VERTRAULICH]</t>
  </si>
  <si>
    <t>Anwendungshinweise</t>
  </si>
  <si>
    <t>Tipps</t>
  </si>
  <si>
    <t>Vorgehen</t>
  </si>
  <si>
    <t>Umsatzplanung</t>
  </si>
  <si>
    <t>!</t>
  </si>
  <si>
    <t>Zum Finanzplan</t>
  </si>
  <si>
    <t>In der Investitionsplanung halten Sie die geplanten Anschaffungen (Maschinen, Büromobiliar usw.) fest. Als Investitionen gelten alle Ausgaben, die als Vermögen in der Bilanz aufgeführt werden können. Alle anderen Ausgaben fliessen in die Kostenplanung.</t>
  </si>
  <si>
    <t>Prozessschritt</t>
  </si>
  <si>
    <t>Erläuterung</t>
  </si>
  <si>
    <t>April</t>
  </si>
  <si>
    <t>Mai</t>
  </si>
  <si>
    <t>Juni</t>
  </si>
  <si>
    <t>Juli</t>
  </si>
  <si>
    <t>August</t>
  </si>
  <si>
    <t>September</t>
  </si>
  <si>
    <t>Oktober</t>
  </si>
  <si>
    <t>November</t>
  </si>
  <si>
    <t>Dezember</t>
  </si>
  <si>
    <t>Kurzfristiges Fremdkapital</t>
  </si>
  <si>
    <t>Total kurzfristiges Fremdkapital</t>
  </si>
  <si>
    <t>Langfristiges Fremdkapital</t>
  </si>
  <si>
    <t>Total langfristiges Fremdkapital</t>
  </si>
  <si>
    <t>in %</t>
  </si>
  <si>
    <t>+</t>
  </si>
  <si>
    <t>Angenommener kalkulatorischer Steuersatz</t>
  </si>
  <si>
    <t>Anlagedeckungsgrad 2</t>
  </si>
  <si>
    <t>Eigenkapital-Rendite</t>
  </si>
  <si>
    <t>Gesamtkapital-Rendite</t>
  </si>
  <si>
    <t>Bruttogewinn-Marge</t>
  </si>
  <si>
    <t>Sicherheit</t>
  </si>
  <si>
    <t>Liquidität</t>
  </si>
  <si>
    <t>Erfolg</t>
  </si>
  <si>
    <t>Liquiditätsgrad 2</t>
  </si>
  <si>
    <t>Umsatz-Rendite</t>
  </si>
  <si>
    <t>Freecashflow</t>
  </si>
  <si>
    <t>Szenario</t>
  </si>
  <si>
    <t>Verschuldungsfaktor</t>
  </si>
  <si>
    <t>Bruttogewinn</t>
  </si>
  <si>
    <t>Betriebsergebnis vor Zinsen, Steuern und Abschreibungen</t>
  </si>
  <si>
    <t>Betriebsergebnis vor Zinsen und Steuern</t>
  </si>
  <si>
    <t>Total Desinvestitionen Anlagevermögen</t>
  </si>
  <si>
    <t>Investitionen Umlaufvermögen</t>
  </si>
  <si>
    <t>Investitionen Anlagevermögen</t>
  </si>
  <si>
    <t>Desinvestitionen Anlagevermögen</t>
  </si>
  <si>
    <t>Zahlungsverpflichtungen</t>
  </si>
  <si>
    <t>Kapitalrückzahlung</t>
  </si>
  <si>
    <t>Kapitalaufnahme</t>
  </si>
  <si>
    <t>Erwartete Einzahlungen</t>
  </si>
  <si>
    <t xml:space="preserve">./. </t>
  </si>
  <si>
    <t xml:space="preserve">= </t>
  </si>
  <si>
    <t>Check</t>
  </si>
  <si>
    <t>Liquiditätswirksame Kosten (ohne Zins und Steuern)</t>
  </si>
  <si>
    <t>Abschreibungen (liquiditätsunwirksam)</t>
  </si>
  <si>
    <t>Reingewinn</t>
  </si>
  <si>
    <t>Finanzierung</t>
  </si>
  <si>
    <t>Kosten</t>
  </si>
  <si>
    <t>Investitionen</t>
  </si>
  <si>
    <t>Bilanz</t>
  </si>
  <si>
    <t>Liquide Mittel (Kasse, Bank)</t>
  </si>
  <si>
    <t>Andere kurzfristige Verbindlichkeiten</t>
  </si>
  <si>
    <t>Hypotheken</t>
  </si>
  <si>
    <t>Bankschulden</t>
  </si>
  <si>
    <t>Immaterielle Anlagen (Patente, Lizenzen)</t>
  </si>
  <si>
    <t>Angenommener kalkulatorischer Zinssatz Fremdkapital</t>
  </si>
  <si>
    <t>Bestand Kurzfristiges Fremdkapital</t>
  </si>
  <si>
    <t>Bestand Langfristiges Fremdkapital</t>
  </si>
  <si>
    <t>Bestand Eigenkapital</t>
  </si>
  <si>
    <t>Bestand Umlaufvermögen</t>
  </si>
  <si>
    <t>Neuinvestitionen Anlagevermögen</t>
  </si>
  <si>
    <t>Total Neuinvestitionen Anlagevermögen</t>
  </si>
  <si>
    <t>Total Bestand Umlaufvermögen</t>
  </si>
  <si>
    <t>[Weiteres Umlaufvermögen]</t>
  </si>
  <si>
    <t>[Weiteres Anlagevermögen]</t>
  </si>
  <si>
    <t>Nettokapitalbedarf gemäss Investitionsplanung</t>
  </si>
  <si>
    <t>Kalkulatorische Zinsen und Steuern</t>
  </si>
  <si>
    <t>Anfangsbestand</t>
  </si>
  <si>
    <t>Zielgrössen</t>
  </si>
  <si>
    <t>[Finanzplan 20XX-20XX]</t>
  </si>
  <si>
    <t>[Versionsnummer]</t>
  </si>
  <si>
    <t>[Datum]</t>
  </si>
  <si>
    <t>Impressum</t>
  </si>
  <si>
    <t>Bestand Anlagevermögen</t>
  </si>
  <si>
    <t>Total Bestand Anlagevermögen</t>
  </si>
  <si>
    <t>Kreditlimite</t>
  </si>
  <si>
    <t>[Kreditlimite Bank XY]</t>
  </si>
  <si>
    <t>Liquiditätsunwirksame Abschreibungen</t>
  </si>
  <si>
    <t>Berechnung Bestand Liquidität</t>
  </si>
  <si>
    <t>Verfügbar / Finanzierungsbedarf</t>
  </si>
  <si>
    <t>Nettoinvestitionen Umlauf- und Anlagevermögen</t>
  </si>
  <si>
    <t>Bilanzgewinn/-verlust</t>
  </si>
  <si>
    <t>Veränderung Umlaufvermögen ohne Liquidität</t>
  </si>
  <si>
    <t>Nettoinvestitionen (Investitionen ./. Desinvestitionen)</t>
  </si>
  <si>
    <t>Benutzte Kreditlimite</t>
  </si>
  <si>
    <t>Minimaler Finanzierungsbedarf / Geldbestand</t>
  </si>
  <si>
    <t>Anfangsbest. fl. Mittel / Kreditbeanspruchung</t>
  </si>
  <si>
    <t>Aus den ersten vier Planungsschritten lässt sich die Erfolgsrechnung erstellen. Welche Erträge stehen welchen Aufwänden gegenüber, ab wann resultiert ein geplanter Gewinn, wie können allfällige Verluste der ersten Jahre gedeckt werden?</t>
  </si>
  <si>
    <t xml:space="preserve">Unternehmensgewinn / -verlust </t>
  </si>
  <si>
    <t>Bilanzgewinn / -verlust inkl. Vortrag</t>
  </si>
  <si>
    <t>Personalaufwand</t>
  </si>
  <si>
    <t>Energie- und Entsorgungsaufwand</t>
  </si>
  <si>
    <t>Verwaltungsaufwand</t>
  </si>
  <si>
    <t>Werbeaufwand</t>
  </si>
  <si>
    <t>Zinsaufwand</t>
  </si>
  <si>
    <t>Direkte Steuern</t>
  </si>
  <si>
    <t>Betrieblicher Ertrag aus Lieferungen und Leistungen</t>
  </si>
  <si>
    <t>Raumaufwand</t>
  </si>
  <si>
    <t>Unterhalt, Reparaturen, Ersatz mobile Sachanlagen</t>
  </si>
  <si>
    <t>Leasingaufwand mobile Sachanlagen</t>
  </si>
  <si>
    <t>Fahrzeug- und Transportaufwand</t>
  </si>
  <si>
    <t>Fahrzeugleasing und -mieten</t>
  </si>
  <si>
    <t>Sachversicherungen, Abgaben, Gebühren, Bewilligungen</t>
  </si>
  <si>
    <t>Informatikaufwand inkl. Leasing</t>
  </si>
  <si>
    <t>Sonstiger betrieblicher Aufwand</t>
  </si>
  <si>
    <t>k.A.</t>
  </si>
  <si>
    <t>EBITDA-Marge</t>
  </si>
  <si>
    <t>Break-Even-Umsatz</t>
  </si>
  <si>
    <t>≥ 15%</t>
  </si>
  <si>
    <t>&lt; Ist-Umsatz</t>
  </si>
  <si>
    <t>≥ 1.5</t>
  </si>
  <si>
    <t>10–25%</t>
  </si>
  <si>
    <t>mögl. tief</t>
  </si>
  <si>
    <t>≥ 12 Mt.</t>
  </si>
  <si>
    <t>Nettoumsatz</t>
  </si>
  <si>
    <t>EK-Quote</t>
  </si>
  <si>
    <t>Zielgrösse</t>
  </si>
  <si>
    <t>≥ 40%</t>
  </si>
  <si>
    <t>&lt; 4 Jahre</t>
  </si>
  <si>
    <t>≥ 8%</t>
  </si>
  <si>
    <t>Jan</t>
  </si>
  <si>
    <t>Feb</t>
  </si>
  <si>
    <t>Mär</t>
  </si>
  <si>
    <t>Apr</t>
  </si>
  <si>
    <t>Jun</t>
  </si>
  <si>
    <t>Jul</t>
  </si>
  <si>
    <t>Aug</t>
  </si>
  <si>
    <t>Sep</t>
  </si>
  <si>
    <t>Okt</t>
  </si>
  <si>
    <t>Nov</t>
  </si>
  <si>
    <t>Dez</t>
  </si>
  <si>
    <t xml:space="preserve">  = Umsatz</t>
  </si>
  <si>
    <t>= Total Umsatz aus Kalkulation</t>
  </si>
  <si>
    <t>Übersicht</t>
  </si>
  <si>
    <t>Trend</t>
  </si>
  <si>
    <t>Umsatz &amp; Gewinn</t>
  </si>
  <si>
    <t>Monat</t>
  </si>
  <si>
    <t>Endbestand</t>
  </si>
  <si>
    <t>Produkt- / Dienstleistungskalkulation</t>
  </si>
  <si>
    <t>≥ 5%</t>
  </si>
  <si>
    <t>≥ 3%</t>
  </si>
  <si>
    <t>&lt; 50%</t>
  </si>
  <si>
    <t>Schuldendienstdeckung</t>
  </si>
  <si>
    <t>Nettoumlaufvermögen in % Umsatz</t>
  </si>
  <si>
    <t>Liquiditätsreichweite (Monate)</t>
  </si>
  <si>
    <t>Übrige Annahmen</t>
  </si>
  <si>
    <t xml:space="preserve">  Absatzmenge (Einheiten bspw. Anzahl Stk. / Std.)</t>
  </si>
  <si>
    <t>Liquiditätsverlauf</t>
  </si>
  <si>
    <t>[Weitere Produkte / Dienstleistungen]</t>
  </si>
  <si>
    <t>Annahmen, Quellen</t>
  </si>
  <si>
    <t>Kostenstruktur</t>
  </si>
  <si>
    <t>Kapitalstruktur</t>
  </si>
  <si>
    <t>Kurzfristiges FK</t>
  </si>
  <si>
    <t>Langfristiges FK</t>
  </si>
  <si>
    <t>Titelseite</t>
  </si>
  <si>
    <t>[Ihre Firma / Ihr Projekt]</t>
  </si>
  <si>
    <t>Vorlage Finanzplan</t>
  </si>
  <si>
    <t>Anleitung, Vorgehen und Tipps</t>
  </si>
  <si>
    <t>pessimistisch</t>
  </si>
  <si>
    <t>realistisch</t>
  </si>
  <si>
    <t>optimistisch</t>
  </si>
  <si>
    <t>Eingaben und Bedienung</t>
  </si>
  <si>
    <t>Planen Sie Ihre Umsätze basierend auf Marktanalyse, Preisen und erwarteten Absatzmengen. Im unteren Bereich des Blattes können Sie eine detaillierte Produktkalkulation erstellen.</t>
  </si>
  <si>
    <t>Verteilen Sie die geplanten Jahreskosten und Umsätze auf die einzelnen Monate. So erkennen Sie, wann Liquiditätsengpässe drohen und können frühzeitig mit Ihrer Bank Kontakt aufnehmen. Die kurzfristige Liquiditätsplanung ist für das Überleben des Unternehmens oft wichtiger als die langfristige Finanzplanung. In dieser Vorlage sind Mittelfluss- und Liquiditätsrechnung in einem Blatt integriert.</t>
  </si>
  <si>
    <t>Sie planen Ihre Finanzen für die nächsten drei Jahre. Diese Vorlage hilft Ihnen bei:</t>
  </si>
  <si>
    <t>▪ Aufbereitung der historischen Finanzzahlen und Prognose der zukünftigen Entwicklung.
▪ Ermittlung des Finanzbedarfs und Planung der Finanzierungsquellen.
▪ Erstellung von Erfolgsrechnung, Liquiditätsplanung und Bilanz.
▪ Berechnung wichtiger Kennzahlen für interne Steuerung und Finanzierungsgespräche.
▪ Vorbereitung eines Finanzierungsantrags an Ihre Bank oder Investoren.</t>
  </si>
  <si>
    <t>Die Zusammenfassung der ersten sechs Planungsschritte erfolgt in der Planbilanz. Dabei wird stichtagsbezogen aufgezeigt, über welches Vermögen (Aktiven) das Unternehmen verfügt und wie das Unternehmen finanziert ist (Passiven). Aus der Bilanz ist auch der kumulierte Verlust- bzw. Gewinnvortrag ersichtlich. Dies ist insbesondere zur Beurteilung der Verschuldungssituation des Unternehmens von Bedeutung (Art. 725b OR / Überschuldung). Erfassen Sie nebst den Planwerten mindestens die historischen Werte des letzten Jahres oder halten Sie bei einer Neugründung die Eröffnungsbilanz als Vorjahreswerte fest.</t>
  </si>
  <si>
    <t>Erstellt von</t>
  </si>
  <si>
    <t>Erstellt für</t>
  </si>
  <si>
    <t>[Name, Funktion, E-Mail, Mobile]</t>
  </si>
  <si>
    <t>[Empfänger]</t>
  </si>
  <si>
    <t>Drucken und Exportieren</t>
  </si>
  <si>
    <t>MWST-Satz Umsatz</t>
  </si>
  <si>
    <t>Personalplanung</t>
  </si>
  <si>
    <t>Sozialabgaben Arbeitgeber in % (Total)</t>
  </si>
  <si>
    <t xml:space="preserve">  AHV/IV/EO</t>
  </si>
  <si>
    <t xml:space="preserve">  ALV</t>
  </si>
  <si>
    <t xml:space="preserve">  FAK</t>
  </si>
  <si>
    <t xml:space="preserve">  BVG (Pensionskasse)</t>
  </si>
  <si>
    <t xml:space="preserve">  UVG-NBU (Nichtberufsunfall)</t>
  </si>
  <si>
    <t xml:space="preserve">  KTG (Krankentaggeld)</t>
  </si>
  <si>
    <t xml:space="preserve">  BU (Berufsunfall)</t>
  </si>
  <si>
    <t>Übriger Personalaufwand</t>
  </si>
  <si>
    <t>= Total Personalaufwand</t>
  </si>
  <si>
    <t>MWST-Zahlung ESTV</t>
  </si>
  <si>
    <t>Kennzahl</t>
  </si>
  <si>
    <t>&lt; 4 J.</t>
  </si>
  <si>
    <t xml:space="preserve">  Bruttolohn pro Stelle</t>
  </si>
  <si>
    <t xml:space="preserve">  = Bruttolöhne</t>
  </si>
  <si>
    <t xml:space="preserve">  = Sozialabgaben Arbeitgeber</t>
  </si>
  <si>
    <t xml:space="preserve">  = Total Funktion 1</t>
  </si>
  <si>
    <t xml:space="preserve">  = Total Funktion 2</t>
  </si>
  <si>
    <t xml:space="preserve">  = Total Funktion 3</t>
  </si>
  <si>
    <t xml:space="preserve">  = Total Funktion 4</t>
  </si>
  <si>
    <t>[Funktion 1: Bezeichnung]</t>
  </si>
  <si>
    <t>[Funktion 2: Bezeichnung]</t>
  </si>
  <si>
    <t>[Funktion 3: Bezeichnung]</t>
  </si>
  <si>
    <t>[Funktion 4: Bezeichnung]</t>
  </si>
  <si>
    <t>Kennzahlen helfen, die finanzielle Situation Ihres Unternehmens einzuordnen. Welche Kennzahlen Sie in Ihren Finanzplan integrieren, hängt davon ab, für wen Sie den Finanzplan schreiben. Die Kennzahlen werden automatisch berechnet.</t>
  </si>
  <si>
    <t>[Prod./DL 1: Bezeichnung]</t>
  </si>
  <si>
    <t>MWST-Satz Vorleistungen (Vorsteuer)</t>
  </si>
  <si>
    <t>Besondere Hinweise zur Planung</t>
  </si>
  <si>
    <t>Anpassungen an der Vorlage</t>
  </si>
  <si>
    <t>Um die geplanten Umsatzvolumen zu erreichen, entstehen Kosten für Personal, Marketing usw. Diese halten Sie in der Kostenplanung fest. Im unteren Bereich des Blattes finden Sie eine Personalplanung (Stellen, Löhne, Sozialabgaben) sowie Eingabefelder für die MWST-Sätze.</t>
  </si>
  <si>
    <t xml:space="preserve">+ </t>
  </si>
  <si>
    <t>MWST-Einnahmen von Kunden</t>
  </si>
  <si>
    <t>Total Nettoumsatz (exkl. MWST)</t>
  </si>
  <si>
    <t>Berechnung Nettoumsatz (exkl. MWST):</t>
  </si>
  <si>
    <t xml:space="preserve">  Netto-Verkaufspreis pro Einheit (exkl. MWST)</t>
  </si>
  <si>
    <t xml:space="preserve">  = Deckungsbeitrag pro Einheit</t>
  </si>
  <si>
    <t xml:space="preserve">  = Deckungsbeitragsmarge</t>
  </si>
  <si>
    <t>Kostenplanung (exkl. MWST)</t>
  </si>
  <si>
    <t xml:space="preserve">  Herstellkosten pro Einheit (exkl. MWST)</t>
  </si>
  <si>
    <t>Währung</t>
  </si>
  <si>
    <t>CHF</t>
  </si>
  <si>
    <t xml:space="preserve">  Anzahl Stellen (Vollzeitäquivalente)</t>
  </si>
  <si>
    <t>Mittelfluss aus Geschäftstätigkeit (Cashflow)</t>
  </si>
  <si>
    <t>Dividende</t>
  </si>
  <si>
    <t>Dividendenzahlung</t>
  </si>
  <si>
    <t>Aus den Schritten 1–3 ergibt sich der Kapitalbedarf. Legen Sie fest, wie dieser durch Eigen- und Fremdkapital gedeckt wird. Beachten Sie den zeitlichen Verlauf. Wann fallen welche Kosten und Investitionen an (siehe auch Schritt 6 / Liquidität)? Falls Dividenden ausgeschüttet werden, tragen Sie den geplanten Betrag in der Zeile «Dividende» im Eigenkapitalbereich ein. Die Dividende bezieht sich jeweils auf den Gewinn des Vorjahres (Beschluss an der GV) und fliesst im Monat 7 des Folgejahres als Liquiditätsabfluss ab.</t>
  </si>
  <si>
    <t>Dividende (Beschluss GV über Vorjahr)</t>
  </si>
  <si>
    <t>Aktive Rechnungsabgrenzung</t>
  </si>
  <si>
    <t>Passive Rechnungsabgrenzung</t>
  </si>
  <si>
    <t>≥ 150%</t>
  </si>
  <si>
    <t>≥ 200%</t>
  </si>
  <si>
    <t>Liquiditätsgrad 1</t>
  </si>
  <si>
    <t>≥ 100%</t>
  </si>
  <si>
    <t>Kontrolle: Aktiven − Passiven (muss 0 sein)</t>
  </si>
  <si>
    <t>Vorsteuer (bezahlt)</t>
  </si>
  <si>
    <t>▪ Sie können die Vorlage an Ihre Bedürfnisse anpassen.
▪ Formeln nur bewusst ändern, da versehentlich gelöschte Formeln aufwändig wiederherzustellen sind.
▪ Kritische Formeln sind per Blattschutz gesperrt. Bei Bedarf unter «Überprüfen → Blattschutz aufheben» entfernen.</t>
  </si>
  <si>
    <t>▪ Vor dem Drucken: Gliederungen zuklappen (Minus-Symbol oder Gliederungsebene 1 oben links). Alle Blätter sind für A4 quer vorbereitet.
▪ Einzelnes Blatt drucken: Gewünschtes Blatt anwählen → Datei → Drucken.
▪ Gesamten Finanzplan drucken: Rechtsklick auf einen Blattreiter → «Alle Blätter auswählen» → Datei → Drucken.
▪ Als PDF speichern: Gleich vorgehen, dann Datei → Exportieren → PDF erstellen.
▪ Jedes Blatt enthält eine Fusszeile mit Seitennummer. Bei Bedarf anpassen (Seitenlayout → Kopf-/Fusszeile).</t>
  </si>
  <si>
    <t>▪ Der Prozessbalken am oberen Rand zeigt die Planungsschritte. Per Klick navigieren Sie zum entsprechenden Blatt.
▪ Arbeiten Sie die Prozessschritte in der angegebenen Reihenfolge ab (siehe Abschnitt «Vorgehen»).
▪ Gelbe Felder sind Eingabefelder. Auf der Titelseite kennzeichnet [Platzhaltertext] die Eingabefelder.
▪ Graue und weisse Felder sind berechnet (Übersicht, Erfolg, Bilanz, Kennzahlen) und nicht zu überschreiben.
▪ Felder mit roter Ecke enthalten Hinweise; Eingabefelder zeigen beim Anklicken eine Meldung an.
▪ Über «Detail anzeigen / ausblenden» blenden Sie Vergangenheitszahlen und zusätzliche Felder ein.
▪ Werte aktualisieren sich nicht? Datei → Optionen → Formeln: Berechnung auf «Automatisch» stellen.</t>
  </si>
  <si>
    <t>Beginnen Sie hier: Firmendaten, Planjahr, Szenario und Planmonat festlegen. Diese Angaben steuern alle Spaltenüberschriften. Wählen Sie das Szenario über das Dropdown-Feld (pessimistisch, realistisch, optimistisch). Die Felder «Szenario» und «Währung» sind dokumentierend und schalten keine Berechnung um.</t>
  </si>
  <si>
    <t>▪ Vermeiden Sie bei der Prognostizierung der geplanten Finanzzahlen eine übertriebene Scheingenauigkeit.
▪ Ihre Annahmen sollten auf geprüften Quellen basieren.
▪ Ihre Annahmen sollen realistisch, nachvollziehbar und begründbar sein.
▪ Erarbeiten Sie drei Szenarien (pessimistisch, realistisch, optimistisch). Auswahl auf der Titelseite unter «Szenario».</t>
  </si>
  <si>
    <t>Monatlicher Mittelabfluss</t>
  </si>
  <si>
    <t>[Prod./DL 2: Bezeichnung]</t>
  </si>
  <si>
    <t>[Prod./DL 3: Bezeichnung]</t>
  </si>
  <si>
    <t>EBITDA</t>
  </si>
  <si>
    <t>Entwicklung Umsatz, EBITDA, Reingewinn</t>
  </si>
  <si>
    <t>Aufwand für Material, Handelswaren, Dienstleistungen, Energie</t>
  </si>
  <si>
    <t>Kapitalverlust (Art. 725a OR)</t>
  </si>
  <si>
    <t>▪ Alle Beträge in einer einheitlichen Währung erfassen. Die Währung wird auf der Titelseite festgelegt (Standard: CHF).
▪ Alle Beträge exkl. MWST erfassen. MWST-pflichtige Unternehmen tragen den MWST-Satz im Kostenblatt ein (Zeile 31/32).
▪ Vereinfachung MWST: Ein einheitlicher Satz für alle Positionen. In der Praxis können unterschiedliche Sätze gelten.
▪ Denken Sie an die quartalsweise MWST-Abrechnung: Erhaltene MWST ist kein verfügbares Geld, sondern gehört der ESTV.
▪ Vorsteuer nur auf Material, Sachaufwand und Investitionen, nicht auf Personal, Raum, Zinsen und Versicherungen.
▪ Beachten Sie bei Investitionen und Finanzierung, ob es sich um Bestandes- oder Veränderungswerte handelt.
▪ Nutzen Sie die Spalte «Annahmen, Quellen» in Umsatz, Kosten, Investitionen und Finanzierung für die Nachvollziehbarkeit.
▪ Die Vorlage rechnet ohne Zahlungsfristen. Der tatsächliche Liquiditätsbedarf kann daher abweichen.</t>
  </si>
  <si>
    <t>▪ Diese Finanzplanvorlage in der vorliegenden Version 2.0 wurde von Stocker Unternehmensentwicklung AG (www.stocker.pro) entwickelt.
▪ Sämtliche Rechte an dieser Vorlage liegen bei der Stocker Unternehmensentwicklung AG.
▪ Diese Vorlage wird ohne Gewähr für Richtigkeit, Vollständigkeit und Aktualität bereitgestellt.
▪ Sämtliche Ergebnisse beruhen auf den Eingaben und Annahmen des Nutzers.
▪ Eine Haftung ist, soweit gesetzlich zulässig, ausgeschlossen.
▪ Die Vorlage ersetzt keine professionelle Finanz-, Steuer- oder Rechtsberatung.
▪ Rückmeldungen und insbesondere Verbesserungsvorschläge sind willkommen.
▪ Kontakt: Stocker Unternehmensentwicklung AG, Tel. +41 55 420 30 30, E-Mail info@stocker.pro.</t>
  </si>
  <si>
    <r>
      <t xml:space="preserve">Das Übersichtsblatt wird automatisch berechnet. Es zeigt die Schlüsselkennzahlen, Trendpfeile und eine Ampel-Bewertung. Es dient als Ihre Finanzübersicht (Dashboard) nach Abschluss der Planung. Hier müssen keine Eingaben gemacht werden. </t>
    </r>
    <r>
      <rPr>
        <sz val="10"/>
        <color rgb="FF2E7D32"/>
        <rFont val="Arial"/>
        <family val="2"/>
      </rPr>
      <t>●</t>
    </r>
    <r>
      <rPr>
        <sz val="10"/>
        <color rgb="FF000000"/>
        <rFont val="Arial"/>
        <family val="2"/>
      </rPr>
      <t xml:space="preserve"> Grün = Ziel erreicht, </t>
    </r>
    <r>
      <rPr>
        <sz val="10"/>
        <color rgb="FFF9A825"/>
        <rFont val="Arial"/>
        <family val="2"/>
      </rPr>
      <t>●</t>
    </r>
    <r>
      <rPr>
        <sz val="10"/>
        <color rgb="FF000000"/>
        <rFont val="Arial"/>
        <family val="2"/>
      </rPr>
      <t xml:space="preserve"> Orange = Grenzbereich, </t>
    </r>
    <r>
      <rPr>
        <sz val="10"/>
        <color rgb="FFC62828"/>
        <rFont val="Arial"/>
        <family val="2"/>
      </rPr>
      <t>●</t>
    </r>
    <r>
      <rPr>
        <sz val="10"/>
        <color rgb="FF000000"/>
        <rFont val="Arial"/>
        <family val="2"/>
      </rPr>
      <t xml:space="preserve"> Rot = kritisch. Die Ampel bewertet alle drei Planjahre und zeigt jeweils das ungünstigste Jahr (Worst Case). Pfeile ↗/↘ zeigen den Trend ggü. Vorjahr.</t>
    </r>
  </si>
  <si>
    <t>Mobilien</t>
  </si>
  <si>
    <t>Total Zu-/Abnahme an flüssigen Mitteln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</si>
</sst>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 #,##0.00_ ;_ * \-#,##0.00_ ;_ * &quot;-&quot;??_ ;_ @_ "/>
    <numFmt numFmtId="164" formatCode="_-* #,##0_-;\-* #,##0_-;_-* &quot;-&quot;??_-;_-@_-"/>
    <numFmt numFmtId="165" formatCode="0.0"/>
    <numFmt numFmtId="166" formatCode="mmm"/>
    <numFmt numFmtId="167" formatCode="#,##0_ ;\-#,##0\ "/>
    <numFmt numFmtId="168" formatCode="0.0%"/>
    <numFmt numFmtId="169" formatCode="#,##0;\-#,##0;&quot;-&quot;"/>
    <numFmt numFmtId="170" formatCode="#,##0.00;\-#,##0.00;&quot;-&quot;"/>
    <numFmt numFmtId="171" formatCode="#,##0.0;\-#,##0.0;&quot;-&quot;"/>
    <numFmt numFmtId="172" formatCode="#,##0;[Red]\-#,##0;&quot;-&quot;"/>
    <numFmt numFmtId="173" formatCode="0.0%;[Red]\-0.0%"/>
    <numFmt numFmtId="174" formatCode="0.0;[Red]\-0.0"/>
  </numFmts>
  <fonts count="52">
    <font>
      <sz val="10"/>
      <name val="Frutiger 45"/>
    </font>
    <font>
      <sz val="10"/>
      <name val="Frutiger 45"/>
    </font>
    <font>
      <sz val="10"/>
      <name val="Arial"/>
      <family val="2"/>
    </font>
    <font>
      <u/>
      <sz val="10"/>
      <color indexed="12"/>
      <name val="Arial"/>
      <family val="2"/>
    </font>
    <font>
      <b/>
      <sz val="14"/>
      <color indexed="55"/>
      <name val="Arial"/>
      <family val="2"/>
    </font>
    <font>
      <b/>
      <sz val="10"/>
      <name val="Arial"/>
      <family val="2"/>
    </font>
    <font>
      <sz val="8"/>
      <name val="Arial"/>
      <family val="2"/>
    </font>
    <font>
      <b/>
      <sz val="14"/>
      <name val="Arial"/>
      <family val="2"/>
    </font>
    <font>
      <sz val="8"/>
      <name val="Frutiger 45"/>
    </font>
    <font>
      <i/>
      <sz val="10"/>
      <name val="Arial"/>
      <family val="2"/>
    </font>
    <font>
      <sz val="10"/>
      <name val="Frutiger 45"/>
    </font>
    <font>
      <b/>
      <sz val="14"/>
      <color indexed="23"/>
      <name val="Arial"/>
      <family val="2"/>
    </font>
    <font>
      <sz val="10"/>
      <name val="Arial"/>
      <family val="2"/>
    </font>
    <font>
      <b/>
      <sz val="28"/>
      <name val="Arial"/>
      <family val="2"/>
    </font>
    <font>
      <b/>
      <sz val="11"/>
      <name val="Arial"/>
      <family val="2"/>
    </font>
    <font>
      <b/>
      <sz val="8"/>
      <name val="Arial"/>
      <family val="2"/>
    </font>
    <font>
      <i/>
      <sz val="8"/>
      <color indexed="12"/>
      <name val="Arial"/>
      <family val="2"/>
    </font>
    <font>
      <b/>
      <sz val="10"/>
      <color theme="1"/>
      <name val="Arial"/>
      <family val="2"/>
    </font>
    <font>
      <sz val="10"/>
      <color theme="1"/>
      <name val="Arial"/>
      <family val="2"/>
    </font>
    <font>
      <sz val="10"/>
      <color theme="0"/>
      <name val="Arial"/>
      <family val="2"/>
    </font>
    <font>
      <b/>
      <sz val="28"/>
      <color theme="0"/>
      <name val="Arial"/>
      <family val="2"/>
    </font>
    <font>
      <b/>
      <sz val="11"/>
      <color theme="0"/>
      <name val="Arial"/>
      <family val="2"/>
    </font>
    <font>
      <b/>
      <sz val="10"/>
      <color theme="0"/>
      <name val="Arial"/>
      <family val="2"/>
    </font>
    <font>
      <sz val="8"/>
      <color theme="1" tint="0.499984740745262"/>
      <name val="Arial"/>
      <family val="2"/>
    </font>
    <font>
      <b/>
      <sz val="8"/>
      <color theme="1" tint="0.499984740745262"/>
      <name val="Arial"/>
      <family val="2"/>
    </font>
    <font>
      <b/>
      <sz val="14"/>
      <color theme="1" tint="0.499984740745262"/>
      <name val="Arial"/>
      <family val="2"/>
    </font>
    <font>
      <b/>
      <sz val="10"/>
      <color theme="1" tint="0.499984740745262"/>
      <name val="Arial"/>
      <family val="2"/>
    </font>
    <font>
      <sz val="10"/>
      <color theme="1" tint="0.499984740745262"/>
      <name val="Arial"/>
      <family val="2"/>
    </font>
    <font>
      <sz val="10"/>
      <color rgb="FFFF0000"/>
      <name val="Arial"/>
      <family val="2"/>
    </font>
    <font>
      <b/>
      <sz val="28"/>
      <color rgb="FFFF0000"/>
      <name val="Arial"/>
      <family val="2"/>
    </font>
    <font>
      <b/>
      <sz val="11"/>
      <color rgb="FFFF0000"/>
      <name val="Arial"/>
      <family val="2"/>
    </font>
    <font>
      <b/>
      <sz val="10"/>
      <color rgb="FFFF0000"/>
      <name val="Arial"/>
      <family val="2"/>
    </font>
    <font>
      <sz val="9.5"/>
      <color theme="0"/>
      <name val="Arial"/>
      <family val="2"/>
    </font>
    <font>
      <sz val="10"/>
      <color rgb="FF000000"/>
      <name val="Arial"/>
      <family val="2"/>
    </font>
    <font>
      <b/>
      <sz val="10"/>
      <color rgb="FF000000"/>
      <name val="Arial"/>
      <family val="2"/>
    </font>
    <font>
      <b/>
      <sz val="28"/>
      <color rgb="FF808080"/>
      <name val="Arial"/>
      <family val="2"/>
    </font>
    <font>
      <i/>
      <sz val="10"/>
      <color rgb="FF000000"/>
      <name val="Arial"/>
      <family val="2"/>
    </font>
    <font>
      <b/>
      <u/>
      <sz val="9"/>
      <color indexed="81"/>
      <name val="Arial"/>
      <family val="2"/>
    </font>
    <font>
      <b/>
      <sz val="9"/>
      <color indexed="81"/>
      <name val="Arial"/>
      <family val="2"/>
    </font>
    <font>
      <sz val="10"/>
      <color rgb="FF000000"/>
      <name val="Arial"/>
      <family val="2"/>
    </font>
    <font>
      <b/>
      <sz val="10"/>
      <color rgb="FF000000"/>
      <name val="Arial"/>
      <family val="2"/>
    </font>
    <font>
      <b/>
      <sz val="10"/>
      <name val="Arial"/>
      <family val="2"/>
    </font>
    <font>
      <sz val="14"/>
      <name val="Arial"/>
      <family val="2"/>
    </font>
    <font>
      <b/>
      <sz val="14"/>
      <color rgb="FF000000"/>
      <name val="Arial"/>
      <family val="2"/>
    </font>
    <font>
      <sz val="10"/>
      <color rgb="FFFFFFFF"/>
      <name val="Arial"/>
      <family val="2"/>
    </font>
    <font>
      <sz val="8"/>
      <color rgb="FF000000"/>
      <name val="Arial"/>
      <family val="2"/>
    </font>
    <font>
      <sz val="8"/>
      <color rgb="FF808080"/>
      <name val="Arial"/>
      <family val="2"/>
    </font>
    <font>
      <sz val="10"/>
      <name val="Arial"/>
      <family val="2"/>
    </font>
    <font>
      <sz val="9"/>
      <color indexed="81"/>
      <name val="Arial"/>
      <family val="2"/>
    </font>
    <font>
      <sz val="10"/>
      <color rgb="FF2E7D32"/>
      <name val="Arial"/>
      <family val="2"/>
    </font>
    <font>
      <sz val="10"/>
      <color rgb="FFF9A825"/>
      <name val="Arial"/>
      <family val="2"/>
    </font>
    <font>
      <sz val="10"/>
      <color rgb="FFC62828"/>
      <name val="Arial"/>
      <family val="2"/>
    </font>
  </fonts>
  <fills count="7">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0"/>
        <bgColor indexed="64"/>
      </patternFill>
    </fill>
    <fill>
      <patternFill patternType="solid">
        <fgColor rgb="FFC0C0C0"/>
        <bgColor indexed="64"/>
      </patternFill>
    </fill>
    <fill>
      <patternFill patternType="solid">
        <fgColor rgb="FFFFFFFF"/>
        <bgColor indexed="64"/>
      </patternFill>
    </fill>
  </fills>
  <borders count="29">
    <border>
      <left/>
      <right/>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23"/>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auto="1"/>
      </bottom>
      <diagonal/>
    </border>
    <border>
      <left style="thin">
        <color auto="1"/>
      </left>
      <right/>
      <top/>
      <bottom style="thin">
        <color auto="1"/>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bottom style="thin">
        <color rgb="FF808080"/>
      </bottom>
      <diagonal/>
    </border>
    <border>
      <left/>
      <right/>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rgb="FF000000"/>
      </right>
      <top/>
      <bottom/>
      <diagonal/>
    </border>
    <border>
      <left style="thin">
        <color rgb="FF000000"/>
      </left>
      <right/>
      <top/>
      <bottom/>
      <diagonal/>
    </border>
    <border>
      <left style="thin">
        <color auto="1"/>
      </left>
      <right/>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auto="1"/>
      </bottom>
      <diagonal/>
    </border>
    <border>
      <left style="thin">
        <color auto="1"/>
      </left>
      <right/>
      <top/>
      <bottom style="thin">
        <color auto="1"/>
      </bottom>
      <diagonal/>
    </border>
  </borders>
  <cellStyleXfs count="10">
    <xf numFmtId="0" fontId="0" fillId="0" borderId="0"/>
    <xf numFmtId="0" fontId="3" fillId="0" borderId="0" applyNumberFormat="0" applyFill="0" applyBorder="0" applyAlignment="0" applyProtection="0">
      <alignment vertical="top"/>
      <protection locked="0"/>
    </xf>
    <xf numFmtId="43" fontId="1" fillId="0" borderId="0" applyFont="0" applyFill="0" applyBorder="0" applyAlignment="0" applyProtection="0"/>
    <xf numFmtId="43" fontId="10" fillId="0" borderId="0" applyFont="0" applyFill="0" applyBorder="0" applyAlignment="0" applyProtection="0"/>
    <xf numFmtId="0" fontId="12" fillId="0" borderId="0"/>
    <xf numFmtId="0" fontId="12" fillId="0" borderId="0"/>
    <xf numFmtId="9" fontId="1" fillId="0" borderId="0" applyFont="0" applyFill="0" applyBorder="0" applyAlignment="0" applyProtection="0"/>
    <xf numFmtId="0" fontId="10" fillId="0" borderId="0"/>
    <xf numFmtId="0" fontId="10" fillId="0" borderId="0"/>
    <xf numFmtId="0" fontId="2" fillId="0" borderId="0"/>
  </cellStyleXfs>
  <cellXfs count="452">
    <xf numFmtId="0" fontId="0" fillId="0" borderId="0" xfId="0"/>
    <xf numFmtId="0" fontId="5" fillId="0" borderId="0" xfId="9" applyFont="1" applyAlignment="1">
      <alignment horizontal="left" vertical="center"/>
    </xf>
    <xf numFmtId="0" fontId="5" fillId="0" borderId="0" xfId="9" applyFont="1" applyAlignment="1">
      <alignment horizontal="center" vertical="center"/>
    </xf>
    <xf numFmtId="164" fontId="5" fillId="0" borderId="0" xfId="2" applyNumberFormat="1" applyFont="1" applyFill="1" applyBorder="1" applyAlignment="1" applyProtection="1">
      <alignment horizontal="right" vertical="center"/>
    </xf>
    <xf numFmtId="164" fontId="5" fillId="0" borderId="0" xfId="2" applyNumberFormat="1" applyFont="1" applyFill="1" applyBorder="1" applyAlignment="1">
      <alignment horizontal="right" vertical="center"/>
    </xf>
    <xf numFmtId="0" fontId="5" fillId="0" borderId="0" xfId="0" applyFont="1" applyAlignment="1">
      <alignment horizontal="center" vertical="center"/>
    </xf>
    <xf numFmtId="0" fontId="5" fillId="0" borderId="0" xfId="0" applyFont="1" applyAlignment="1">
      <alignment vertical="center"/>
    </xf>
    <xf numFmtId="0" fontId="23" fillId="0" borderId="0" xfId="0" applyFont="1" applyAlignment="1">
      <alignment horizontal="right" vertical="center"/>
    </xf>
    <xf numFmtId="0" fontId="17" fillId="0" borderId="0" xfId="0" applyFont="1" applyAlignment="1">
      <alignment vertical="center"/>
    </xf>
    <xf numFmtId="0" fontId="16" fillId="0" borderId="0" xfId="1" applyFont="1" applyFill="1" applyBorder="1" applyAlignment="1" applyProtection="1">
      <alignment horizontal="center" vertical="center" shrinkToFit="1"/>
    </xf>
    <xf numFmtId="0" fontId="2" fillId="0" borderId="0" xfId="0" applyFont="1" applyAlignment="1">
      <alignment vertical="center"/>
    </xf>
    <xf numFmtId="164" fontId="2" fillId="0" borderId="0" xfId="0" applyNumberFormat="1" applyFont="1" applyAlignment="1">
      <alignment vertical="center"/>
    </xf>
    <xf numFmtId="164" fontId="5" fillId="0" borderId="0" xfId="9" applyNumberFormat="1" applyFont="1" applyAlignment="1">
      <alignment horizontal="left" vertical="center"/>
    </xf>
    <xf numFmtId="0" fontId="2" fillId="0" borderId="0" xfId="0" applyFont="1" applyAlignment="1">
      <alignment horizontal="left" vertical="center"/>
    </xf>
    <xf numFmtId="0" fontId="2" fillId="0" borderId="0" xfId="0" applyFont="1" applyAlignment="1">
      <alignment horizontal="right" vertical="center"/>
    </xf>
    <xf numFmtId="0" fontId="4"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right" vertical="center"/>
    </xf>
    <xf numFmtId="0" fontId="17" fillId="0" borderId="0" xfId="9" applyFont="1" applyAlignment="1">
      <alignment horizontal="left" vertical="center"/>
    </xf>
    <xf numFmtId="0" fontId="17" fillId="0" borderId="0" xfId="0" applyFont="1" applyAlignment="1">
      <alignment horizontal="right" vertical="center"/>
    </xf>
    <xf numFmtId="0" fontId="33" fillId="0" borderId="0" xfId="0" applyFont="1" applyAlignment="1">
      <alignment vertical="center"/>
    </xf>
    <xf numFmtId="0" fontId="33" fillId="0" borderId="0" xfId="9" applyFont="1" applyAlignment="1">
      <alignment horizontal="right" vertical="center"/>
    </xf>
    <xf numFmtId="0" fontId="11" fillId="0" borderId="0" xfId="9" applyFont="1" applyAlignment="1">
      <alignment horizontal="left" vertical="center"/>
    </xf>
    <xf numFmtId="0" fontId="11" fillId="0" borderId="0" xfId="9" applyFont="1" applyAlignment="1">
      <alignment horizontal="center" vertical="center"/>
    </xf>
    <xf numFmtId="0" fontId="11" fillId="0" borderId="0" xfId="0" applyFont="1" applyAlignment="1">
      <alignment vertical="center"/>
    </xf>
    <xf numFmtId="0" fontId="17" fillId="0" borderId="0" xfId="9" applyFont="1" applyAlignment="1">
      <alignment horizontal="center" vertical="center"/>
    </xf>
    <xf numFmtId="0" fontId="7" fillId="0" borderId="0" xfId="9" applyFont="1" applyAlignment="1">
      <alignment horizontal="left" vertical="center"/>
    </xf>
    <xf numFmtId="0" fontId="7" fillId="0" borderId="0" xfId="9" applyFont="1" applyAlignment="1">
      <alignment horizontal="center" vertical="center"/>
    </xf>
    <xf numFmtId="0" fontId="7" fillId="0" borderId="0" xfId="0" applyFont="1" applyAlignment="1">
      <alignment vertical="center"/>
    </xf>
    <xf numFmtId="0" fontId="2" fillId="0" borderId="0" xfId="0" applyFont="1" applyAlignment="1">
      <alignment horizontal="center" vertical="center"/>
    </xf>
    <xf numFmtId="0" fontId="27"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164" fontId="2" fillId="0" borderId="0" xfId="2" applyNumberFormat="1" applyFont="1" applyFill="1" applyBorder="1" applyAlignment="1">
      <alignment horizontal="right" vertical="center" wrapText="1"/>
    </xf>
    <xf numFmtId="164" fontId="5" fillId="0" borderId="0" xfId="2" applyNumberFormat="1" applyFont="1" applyFill="1" applyBorder="1" applyAlignment="1">
      <alignment horizontal="right" vertical="center" wrapText="1"/>
    </xf>
    <xf numFmtId="0" fontId="5" fillId="0" borderId="0" xfId="0" applyFont="1" applyAlignment="1">
      <alignment horizontal="center" vertical="center" wrapText="1"/>
    </xf>
    <xf numFmtId="164" fontId="2" fillId="0" borderId="0" xfId="2" applyNumberFormat="1" applyFont="1" applyFill="1" applyBorder="1" applyAlignment="1">
      <alignment horizontal="right" vertical="center"/>
    </xf>
    <xf numFmtId="0" fontId="6" fillId="0" borderId="0" xfId="0" applyFont="1" applyAlignment="1">
      <alignment vertical="center"/>
    </xf>
    <xf numFmtId="3" fontId="2" fillId="0" borderId="0" xfId="0" applyNumberFormat="1" applyFont="1" applyAlignment="1">
      <alignment horizontal="right" vertical="center"/>
    </xf>
    <xf numFmtId="164" fontId="5" fillId="0" borderId="0" xfId="0" applyNumberFormat="1" applyFont="1" applyAlignment="1">
      <alignment vertical="center"/>
    </xf>
    <xf numFmtId="0" fontId="11" fillId="0" borderId="0" xfId="0" applyFont="1" applyAlignment="1">
      <alignment horizontal="left" vertical="center"/>
    </xf>
    <xf numFmtId="0" fontId="17" fillId="0" borderId="0" xfId="0" applyFont="1" applyAlignment="1">
      <alignment horizontal="left" vertical="center"/>
    </xf>
    <xf numFmtId="0" fontId="7" fillId="0" borderId="0" xfId="0" applyFont="1" applyAlignment="1">
      <alignment horizontal="left" vertical="center"/>
    </xf>
    <xf numFmtId="43" fontId="2" fillId="0" borderId="0" xfId="0" applyNumberFormat="1" applyFont="1" applyAlignment="1">
      <alignment horizontal="center" vertical="center"/>
    </xf>
    <xf numFmtId="43" fontId="23" fillId="0" borderId="0" xfId="0" applyNumberFormat="1" applyFont="1" applyAlignment="1">
      <alignment horizontal="center" vertical="center"/>
    </xf>
    <xf numFmtId="0" fontId="27" fillId="0" borderId="0" xfId="0" applyFont="1" applyAlignment="1">
      <alignment vertical="center"/>
    </xf>
    <xf numFmtId="0" fontId="23" fillId="0" borderId="0" xfId="0" applyFont="1" applyAlignment="1">
      <alignment horizontal="center" vertical="center"/>
    </xf>
    <xf numFmtId="164" fontId="2" fillId="0" borderId="0" xfId="0" applyNumberFormat="1" applyFont="1" applyAlignment="1">
      <alignment horizontal="center" vertical="center"/>
    </xf>
    <xf numFmtId="0" fontId="23" fillId="0" borderId="0" xfId="0" applyFont="1" applyAlignment="1">
      <alignment vertical="center"/>
    </xf>
    <xf numFmtId="49" fontId="4" fillId="0" borderId="0" xfId="2" applyNumberFormat="1" applyFont="1" applyAlignment="1" applyProtection="1">
      <alignment horizontal="left" vertical="center"/>
    </xf>
    <xf numFmtId="167" fontId="4" fillId="0" borderId="0" xfId="2" applyNumberFormat="1" applyFont="1" applyAlignment="1" applyProtection="1">
      <alignment horizontal="right" vertical="center"/>
    </xf>
    <xf numFmtId="49" fontId="17" fillId="0" borderId="0" xfId="2" applyNumberFormat="1" applyFont="1" applyAlignment="1" applyProtection="1">
      <alignment horizontal="left" vertical="center"/>
    </xf>
    <xf numFmtId="167" fontId="17" fillId="0" borderId="0" xfId="2" applyNumberFormat="1" applyFont="1" applyAlignment="1" applyProtection="1">
      <alignment horizontal="right" vertical="center"/>
    </xf>
    <xf numFmtId="49" fontId="2" fillId="0" borderId="0" xfId="2" applyNumberFormat="1" applyFont="1" applyAlignment="1">
      <alignment horizontal="left" vertical="center"/>
    </xf>
    <xf numFmtId="164" fontId="2" fillId="0" borderId="0" xfId="0" applyNumberFormat="1" applyFont="1" applyAlignment="1">
      <alignment horizontal="left" vertical="center"/>
    </xf>
    <xf numFmtId="167" fontId="2" fillId="0" borderId="0" xfId="2" applyNumberFormat="1" applyFont="1" applyAlignment="1">
      <alignment horizontal="right" vertical="center"/>
    </xf>
    <xf numFmtId="164" fontId="5" fillId="0" borderId="0" xfId="0" applyNumberFormat="1" applyFont="1" applyAlignment="1">
      <alignment horizontal="left" vertical="center"/>
    </xf>
    <xf numFmtId="164" fontId="5" fillId="0" borderId="0" xfId="9" applyNumberFormat="1" applyFont="1" applyAlignment="1">
      <alignment horizontal="center" vertical="center"/>
    </xf>
    <xf numFmtId="0" fontId="0" fillId="0" borderId="0" xfId="0" applyAlignment="1">
      <alignment vertical="center"/>
    </xf>
    <xf numFmtId="0" fontId="19" fillId="0" borderId="0" xfId="5" applyFont="1" applyAlignment="1">
      <alignment vertical="center"/>
    </xf>
    <xf numFmtId="0" fontId="28" fillId="0" borderId="0" xfId="5" applyFont="1" applyAlignment="1">
      <alignment vertical="center"/>
    </xf>
    <xf numFmtId="0" fontId="2" fillId="0" borderId="0" xfId="5" applyFont="1" applyAlignment="1">
      <alignment vertical="center"/>
    </xf>
    <xf numFmtId="0" fontId="13" fillId="0" borderId="0" xfId="5" applyFont="1" applyAlignment="1">
      <alignment vertical="center"/>
    </xf>
    <xf numFmtId="0" fontId="20" fillId="0" borderId="0" xfId="5" applyFont="1" applyAlignment="1">
      <alignment vertical="center"/>
    </xf>
    <xf numFmtId="0" fontId="29" fillId="0" borderId="0" xfId="5" applyFont="1" applyAlignment="1">
      <alignment vertical="center"/>
    </xf>
    <xf numFmtId="0" fontId="14" fillId="0" borderId="0" xfId="5" applyFont="1" applyAlignment="1">
      <alignment vertical="center"/>
    </xf>
    <xf numFmtId="0" fontId="21" fillId="0" borderId="0" xfId="5" applyFont="1" applyAlignment="1">
      <alignment vertical="center"/>
    </xf>
    <xf numFmtId="0" fontId="30" fillId="0" borderId="0" xfId="5" applyFont="1" applyAlignment="1">
      <alignment vertical="center"/>
    </xf>
    <xf numFmtId="0" fontId="5" fillId="0" borderId="0" xfId="5" applyFont="1" applyAlignment="1">
      <alignment vertical="center"/>
    </xf>
    <xf numFmtId="0" fontId="22" fillId="0" borderId="0" xfId="5" applyFont="1" applyAlignment="1">
      <alignment vertical="center"/>
    </xf>
    <xf numFmtId="0" fontId="31" fillId="0" borderId="0" xfId="5" applyFont="1" applyAlignment="1">
      <alignment vertical="center"/>
    </xf>
    <xf numFmtId="0" fontId="19" fillId="0" borderId="0" xfId="0" applyFont="1" applyAlignment="1">
      <alignment vertical="center"/>
    </xf>
    <xf numFmtId="0" fontId="28" fillId="0" borderId="0" xfId="0" applyFont="1" applyAlignment="1">
      <alignment vertical="center"/>
    </xf>
    <xf numFmtId="0" fontId="5" fillId="0" borderId="0" xfId="0" applyFont="1" applyAlignment="1">
      <alignment horizontal="left" vertical="center"/>
    </xf>
    <xf numFmtId="169" fontId="5" fillId="0" borderId="0" xfId="2" applyNumberFormat="1" applyFont="1" applyFill="1" applyBorder="1" applyAlignment="1" applyProtection="1">
      <alignment horizontal="right" vertical="center"/>
    </xf>
    <xf numFmtId="169" fontId="5" fillId="2" borderId="13" xfId="2" applyNumberFormat="1" applyFont="1" applyFill="1" applyBorder="1" applyAlignment="1" applyProtection="1">
      <alignment horizontal="right" vertical="center"/>
    </xf>
    <xf numFmtId="169" fontId="4" fillId="0" borderId="0" xfId="2" applyNumberFormat="1" applyFont="1" applyAlignment="1" applyProtection="1">
      <alignment horizontal="right" vertical="center"/>
    </xf>
    <xf numFmtId="169" fontId="5" fillId="0" borderId="0" xfId="2" applyNumberFormat="1" applyFont="1" applyFill="1" applyBorder="1" applyAlignment="1" applyProtection="1">
      <alignment vertical="center"/>
    </xf>
    <xf numFmtId="169" fontId="15" fillId="0" borderId="0" xfId="2" applyNumberFormat="1" applyFont="1" applyFill="1" applyBorder="1" applyAlignment="1" applyProtection="1">
      <alignment horizontal="right" vertical="center"/>
    </xf>
    <xf numFmtId="169" fontId="24" fillId="0" borderId="0" xfId="2" applyNumberFormat="1" applyFont="1" applyFill="1" applyBorder="1" applyAlignment="1" applyProtection="1">
      <alignment horizontal="right" vertical="center"/>
    </xf>
    <xf numFmtId="169" fontId="2" fillId="3" borderId="6" xfId="2" applyNumberFormat="1" applyFont="1" applyFill="1" applyBorder="1" applyAlignment="1" applyProtection="1">
      <alignment horizontal="right" vertical="center" wrapText="1"/>
      <protection locked="0"/>
    </xf>
    <xf numFmtId="169" fontId="2" fillId="3" borderId="13" xfId="0" applyNumberFormat="1" applyFont="1" applyFill="1" applyBorder="1" applyAlignment="1" applyProtection="1">
      <alignment horizontal="right" vertical="center"/>
      <protection locked="0"/>
    </xf>
    <xf numFmtId="170" fontId="2" fillId="3" borderId="6" xfId="0" applyNumberFormat="1" applyFont="1" applyFill="1" applyBorder="1" applyAlignment="1" applyProtection="1">
      <alignment horizontal="right" vertical="center"/>
      <protection locked="0"/>
    </xf>
    <xf numFmtId="169" fontId="2" fillId="3" borderId="13" xfId="2" applyNumberFormat="1" applyFont="1" applyFill="1" applyBorder="1" applyAlignment="1" applyProtection="1">
      <alignment horizontal="right" vertical="center" wrapText="1"/>
      <protection locked="0"/>
    </xf>
    <xf numFmtId="169" fontId="2" fillId="3" borderId="2" xfId="2" applyNumberFormat="1" applyFont="1" applyFill="1" applyBorder="1" applyAlignment="1" applyProtection="1">
      <alignment horizontal="right" vertical="center" wrapText="1"/>
      <protection locked="0"/>
    </xf>
    <xf numFmtId="0" fontId="2" fillId="3" borderId="13" xfId="0" applyFont="1" applyFill="1" applyBorder="1" applyAlignment="1" applyProtection="1">
      <alignment horizontal="left" vertical="center"/>
      <protection locked="0"/>
    </xf>
    <xf numFmtId="0" fontId="2" fillId="3" borderId="12" xfId="0" applyFont="1" applyFill="1" applyBorder="1" applyAlignment="1" applyProtection="1">
      <alignment horizontal="left" vertical="center"/>
      <protection locked="0"/>
    </xf>
    <xf numFmtId="10" fontId="2" fillId="3" borderId="2" xfId="6" applyNumberFormat="1" applyFont="1" applyFill="1" applyBorder="1" applyAlignment="1" applyProtection="1">
      <alignment horizontal="right" vertical="center" wrapText="1"/>
      <protection locked="0"/>
    </xf>
    <xf numFmtId="169" fontId="2" fillId="3" borderId="6" xfId="0" applyNumberFormat="1" applyFont="1" applyFill="1" applyBorder="1" applyAlignment="1" applyProtection="1">
      <alignment horizontal="left" vertical="center" wrapText="1"/>
      <protection locked="0"/>
    </xf>
    <xf numFmtId="169" fontId="5" fillId="3" borderId="2" xfId="2" applyNumberFormat="1" applyFont="1" applyFill="1" applyBorder="1" applyAlignment="1" applyProtection="1">
      <alignment horizontal="right" vertical="center"/>
      <protection locked="0"/>
    </xf>
    <xf numFmtId="0" fontId="2" fillId="3" borderId="13" xfId="0" applyFont="1" applyFill="1" applyBorder="1" applyAlignment="1" applyProtection="1">
      <alignment vertical="center" wrapText="1"/>
      <protection locked="0"/>
    </xf>
    <xf numFmtId="169" fontId="2" fillId="3" borderId="6" xfId="0" applyNumberFormat="1" applyFont="1" applyFill="1" applyBorder="1" applyAlignment="1" applyProtection="1">
      <alignment horizontal="right" vertical="center"/>
      <protection locked="0"/>
    </xf>
    <xf numFmtId="9" fontId="2" fillId="3" borderId="13" xfId="6" applyFont="1" applyFill="1" applyBorder="1" applyAlignment="1" applyProtection="1">
      <alignment horizontal="right" vertical="center"/>
      <protection locked="0"/>
    </xf>
    <xf numFmtId="9" fontId="2" fillId="3" borderId="6" xfId="6" applyFont="1" applyFill="1" applyBorder="1" applyAlignment="1" applyProtection="1">
      <alignment horizontal="right" vertical="center"/>
      <protection locked="0"/>
    </xf>
    <xf numFmtId="9" fontId="33" fillId="3" borderId="6" xfId="6" applyFont="1" applyFill="1" applyBorder="1" applyAlignment="1" applyProtection="1">
      <alignment horizontal="right" vertical="center"/>
      <protection locked="0"/>
    </xf>
    <xf numFmtId="3" fontId="2" fillId="3" borderId="6" xfId="0" applyNumberFormat="1" applyFont="1" applyFill="1" applyBorder="1" applyAlignment="1" applyProtection="1">
      <alignment horizontal="right" vertical="center"/>
      <protection locked="0"/>
    </xf>
    <xf numFmtId="0" fontId="35" fillId="0" borderId="0" xfId="0" applyFont="1" applyAlignment="1" applyProtection="1">
      <alignment vertical="center"/>
      <protection locked="0"/>
    </xf>
    <xf numFmtId="0" fontId="34" fillId="0" borderId="0" xfId="0" applyFont="1" applyAlignment="1" applyProtection="1">
      <alignment vertical="center"/>
      <protection locked="0"/>
    </xf>
    <xf numFmtId="165" fontId="33" fillId="0" borderId="0" xfId="0" applyNumberFormat="1" applyFont="1" applyAlignment="1" applyProtection="1">
      <alignment horizontal="left" vertical="center"/>
      <protection locked="0"/>
    </xf>
    <xf numFmtId="49" fontId="33" fillId="0" borderId="0" xfId="0" applyNumberFormat="1" applyFont="1" applyAlignment="1" applyProtection="1">
      <alignment horizontal="left" vertical="center"/>
      <protection locked="0"/>
    </xf>
    <xf numFmtId="0" fontId="2" fillId="0" borderId="0" xfId="0" applyFont="1" applyAlignment="1" applyProtection="1">
      <alignment vertical="center"/>
      <protection locked="0"/>
    </xf>
    <xf numFmtId="0" fontId="4" fillId="0" borderId="0" xfId="0" applyFont="1" applyAlignment="1" applyProtection="1">
      <alignment horizontal="left" vertical="center"/>
      <protection hidden="1"/>
    </xf>
    <xf numFmtId="0" fontId="17" fillId="0" borderId="0" xfId="0" applyFont="1" applyAlignment="1" applyProtection="1">
      <alignment vertical="center"/>
      <protection hidden="1"/>
    </xf>
    <xf numFmtId="10" fontId="2" fillId="3" borderId="5" xfId="6" applyNumberFormat="1" applyFont="1" applyFill="1" applyBorder="1" applyAlignment="1" applyProtection="1">
      <alignment horizontal="right" vertical="center" wrapText="1"/>
      <protection locked="0"/>
    </xf>
    <xf numFmtId="168" fontId="39" fillId="3" borderId="18" xfId="6" applyNumberFormat="1" applyFont="1" applyFill="1" applyBorder="1" applyAlignment="1" applyProtection="1">
      <alignment horizontal="right" vertical="center" wrapText="1"/>
      <protection locked="0"/>
    </xf>
    <xf numFmtId="168" fontId="39" fillId="3" borderId="15" xfId="6" applyNumberFormat="1" applyFont="1" applyFill="1" applyBorder="1" applyAlignment="1" applyProtection="1">
      <alignment horizontal="right" vertical="center" wrapText="1"/>
      <protection locked="0"/>
    </xf>
    <xf numFmtId="169" fontId="2" fillId="3" borderId="11" xfId="0" applyNumberFormat="1" applyFont="1" applyFill="1" applyBorder="1" applyAlignment="1" applyProtection="1">
      <alignment horizontal="right" vertical="center"/>
      <protection locked="0"/>
    </xf>
    <xf numFmtId="169" fontId="2" fillId="3" borderId="13" xfId="0" applyNumberFormat="1" applyFont="1" applyFill="1" applyBorder="1" applyAlignment="1" applyProtection="1">
      <alignment horizontal="left" vertical="center" wrapText="1"/>
      <protection locked="0"/>
    </xf>
    <xf numFmtId="169" fontId="2" fillId="3" borderId="5" xfId="0" applyNumberFormat="1" applyFont="1" applyFill="1" applyBorder="1" applyAlignment="1" applyProtection="1">
      <alignment horizontal="right" vertical="center"/>
      <protection locked="0"/>
    </xf>
    <xf numFmtId="49" fontId="33" fillId="6" borderId="0" xfId="0" applyNumberFormat="1" applyFont="1" applyFill="1" applyAlignment="1" applyProtection="1">
      <alignment horizontal="left" vertical="center"/>
      <protection locked="0"/>
    </xf>
    <xf numFmtId="14" fontId="33" fillId="0" borderId="0" xfId="0" applyNumberFormat="1" applyFont="1" applyAlignment="1" applyProtection="1">
      <alignment horizontal="left" vertical="center"/>
      <protection locked="0"/>
    </xf>
    <xf numFmtId="10" fontId="39" fillId="3" borderId="6" xfId="0" applyNumberFormat="1" applyFont="1" applyFill="1" applyBorder="1" applyAlignment="1" applyProtection="1">
      <alignment horizontal="right" vertical="center"/>
      <protection locked="0"/>
    </xf>
    <xf numFmtId="169" fontId="2" fillId="3" borderId="5" xfId="2" applyNumberFormat="1" applyFont="1" applyFill="1" applyBorder="1" applyAlignment="1" applyProtection="1">
      <alignment horizontal="right" vertical="center" wrapText="1"/>
      <protection locked="0"/>
    </xf>
    <xf numFmtId="169" fontId="2" fillId="3" borderId="11" xfId="2" applyNumberFormat="1" applyFont="1" applyFill="1" applyBorder="1" applyAlignment="1" applyProtection="1">
      <alignment horizontal="right" vertical="center" wrapText="1"/>
      <protection locked="0"/>
    </xf>
    <xf numFmtId="169" fontId="33" fillId="3" borderId="15" xfId="2" applyNumberFormat="1" applyFont="1" applyFill="1" applyBorder="1" applyAlignment="1" applyProtection="1">
      <alignment horizontal="right" vertical="center" wrapText="1"/>
      <protection locked="0"/>
    </xf>
    <xf numFmtId="169" fontId="33" fillId="3" borderId="19" xfId="2" applyNumberFormat="1" applyFont="1" applyFill="1" applyBorder="1" applyAlignment="1" applyProtection="1">
      <alignment horizontal="right" vertical="center" wrapText="1"/>
      <protection locked="0"/>
    </xf>
    <xf numFmtId="169" fontId="2" fillId="3" borderId="22" xfId="2" applyNumberFormat="1" applyFont="1" applyFill="1" applyBorder="1" applyAlignment="1" applyProtection="1">
      <alignment horizontal="right" vertical="center" wrapText="1"/>
      <protection locked="0"/>
    </xf>
    <xf numFmtId="169" fontId="2" fillId="3" borderId="22" xfId="0" applyNumberFormat="1" applyFont="1" applyFill="1" applyBorder="1" applyAlignment="1" applyProtection="1">
      <alignment horizontal="left" vertical="center" wrapText="1"/>
      <protection locked="0"/>
    </xf>
    <xf numFmtId="9" fontId="2" fillId="3" borderId="22" xfId="6" applyFont="1" applyFill="1" applyBorder="1" applyAlignment="1" applyProtection="1">
      <alignment horizontal="right" vertical="center"/>
      <protection locked="0"/>
    </xf>
    <xf numFmtId="9" fontId="47" fillId="3" borderId="19" xfId="6" applyFont="1" applyFill="1" applyBorder="1" applyAlignment="1" applyProtection="1">
      <alignment horizontal="right" vertical="center"/>
      <protection locked="0"/>
    </xf>
    <xf numFmtId="0" fontId="2" fillId="3" borderId="0" xfId="0" applyFont="1" applyFill="1" applyAlignment="1" applyProtection="1">
      <alignment vertical="center"/>
      <protection locked="0"/>
    </xf>
    <xf numFmtId="0" fontId="2" fillId="0" borderId="0" xfId="0" applyFont="1"/>
    <xf numFmtId="0" fontId="2" fillId="0" borderId="0" xfId="0" applyFont="1" applyProtection="1">
      <protection hidden="1"/>
    </xf>
    <xf numFmtId="169" fontId="5" fillId="5" borderId="13" xfId="2" applyNumberFormat="1" applyFont="1" applyFill="1" applyBorder="1" applyAlignment="1" applyProtection="1">
      <alignment vertical="center"/>
    </xf>
    <xf numFmtId="169" fontId="2" fillId="0" borderId="2" xfId="2" applyNumberFormat="1" applyFont="1" applyFill="1" applyBorder="1" applyAlignment="1" applyProtection="1">
      <alignment horizontal="right" vertical="center" wrapText="1"/>
    </xf>
    <xf numFmtId="169" fontId="2" fillId="0" borderId="6" xfId="2" applyNumberFormat="1" applyFont="1" applyFill="1" applyBorder="1" applyAlignment="1" applyProtection="1">
      <alignment horizontal="right" vertical="center" wrapText="1"/>
    </xf>
    <xf numFmtId="169" fontId="5" fillId="5" borderId="13" xfId="2" applyNumberFormat="1" applyFont="1" applyFill="1" applyBorder="1" applyAlignment="1" applyProtection="1">
      <alignment horizontal="right" vertical="center" wrapText="1"/>
    </xf>
    <xf numFmtId="169" fontId="2" fillId="0" borderId="2" xfId="3" applyNumberFormat="1" applyFont="1" applyBorder="1" applyAlignment="1" applyProtection="1">
      <alignment horizontal="right" vertical="center" wrapText="1"/>
    </xf>
    <xf numFmtId="169" fontId="2" fillId="4" borderId="2" xfId="2" applyNumberFormat="1" applyFont="1" applyFill="1" applyBorder="1" applyAlignment="1" applyProtection="1">
      <alignment horizontal="right" vertical="center" wrapText="1"/>
    </xf>
    <xf numFmtId="169" fontId="2" fillId="4" borderId="6" xfId="2" applyNumberFormat="1" applyFont="1" applyFill="1" applyBorder="1" applyAlignment="1" applyProtection="1">
      <alignment horizontal="right" vertical="center" wrapText="1"/>
    </xf>
    <xf numFmtId="9" fontId="24" fillId="0" borderId="13" xfId="6" applyFont="1" applyBorder="1" applyAlignment="1" applyProtection="1">
      <alignment horizontal="right" vertical="center" wrapText="1"/>
    </xf>
    <xf numFmtId="169" fontId="5" fillId="0" borderId="13" xfId="2" applyNumberFormat="1" applyFont="1" applyBorder="1" applyAlignment="1" applyProtection="1">
      <alignment horizontal="right" vertical="center" wrapText="1"/>
    </xf>
    <xf numFmtId="169" fontId="5" fillId="0" borderId="6" xfId="2" applyNumberFormat="1" applyFont="1" applyBorder="1" applyAlignment="1" applyProtection="1">
      <alignment horizontal="right" vertical="center" wrapText="1"/>
    </xf>
    <xf numFmtId="9" fontId="23" fillId="0" borderId="13" xfId="6" applyFont="1" applyBorder="1" applyAlignment="1" applyProtection="1">
      <alignment horizontal="right" vertical="center" wrapText="1"/>
    </xf>
    <xf numFmtId="9" fontId="24" fillId="0" borderId="6" xfId="6" applyFont="1" applyBorder="1" applyAlignment="1" applyProtection="1">
      <alignment horizontal="right" vertical="center" wrapText="1"/>
    </xf>
    <xf numFmtId="169" fontId="2" fillId="0" borderId="13" xfId="2" applyNumberFormat="1" applyFont="1" applyBorder="1" applyAlignment="1" applyProtection="1">
      <alignment horizontal="right" vertical="center" wrapText="1"/>
    </xf>
    <xf numFmtId="169" fontId="5" fillId="0" borderId="6" xfId="2" applyNumberFormat="1" applyFont="1" applyFill="1" applyBorder="1" applyAlignment="1" applyProtection="1">
      <alignment horizontal="right" vertical="center" wrapText="1"/>
    </xf>
    <xf numFmtId="9" fontId="23" fillId="0" borderId="6" xfId="6" applyFont="1" applyBorder="1" applyAlignment="1" applyProtection="1">
      <alignment horizontal="right" vertical="center" wrapText="1"/>
    </xf>
    <xf numFmtId="169" fontId="2" fillId="0" borderId="6" xfId="2" applyNumberFormat="1" applyFont="1" applyBorder="1" applyAlignment="1" applyProtection="1">
      <alignment horizontal="right" vertical="center" wrapText="1"/>
    </xf>
    <xf numFmtId="9" fontId="24" fillId="5" borderId="13" xfId="6" applyFont="1" applyFill="1" applyBorder="1" applyAlignment="1" applyProtection="1">
      <alignment horizontal="right" vertical="center" wrapText="1"/>
    </xf>
    <xf numFmtId="169" fontId="2" fillId="0" borderId="13" xfId="2" applyNumberFormat="1" applyFont="1" applyFill="1" applyBorder="1" applyAlignment="1" applyProtection="1">
      <alignment horizontal="right" vertical="center" wrapText="1"/>
    </xf>
    <xf numFmtId="169" fontId="5" fillId="0" borderId="22" xfId="2" applyNumberFormat="1" applyFont="1" applyBorder="1" applyAlignment="1" applyProtection="1">
      <alignment horizontal="right" vertical="center" wrapText="1"/>
    </xf>
    <xf numFmtId="9" fontId="6" fillId="0" borderId="13" xfId="6" applyFont="1" applyBorder="1" applyAlignment="1" applyProtection="1">
      <alignment horizontal="right" vertical="center" wrapText="1"/>
    </xf>
    <xf numFmtId="9" fontId="6" fillId="0" borderId="6" xfId="6" applyFont="1" applyBorder="1" applyAlignment="1" applyProtection="1">
      <alignment horizontal="right" vertical="center" wrapText="1"/>
    </xf>
    <xf numFmtId="9" fontId="6" fillId="0" borderId="11" xfId="6" applyFont="1" applyBorder="1" applyAlignment="1" applyProtection="1">
      <alignment horizontal="right" vertical="center" wrapText="1"/>
    </xf>
    <xf numFmtId="9" fontId="45" fillId="6" borderId="19" xfId="6" applyFont="1" applyFill="1" applyBorder="1" applyAlignment="1" applyProtection="1">
      <alignment horizontal="right" vertical="center" wrapText="1"/>
    </xf>
    <xf numFmtId="9" fontId="6" fillId="0" borderId="22" xfId="6" applyFont="1" applyBorder="1" applyAlignment="1" applyProtection="1">
      <alignment horizontal="right" vertical="center" wrapText="1"/>
    </xf>
    <xf numFmtId="9" fontId="15" fillId="0" borderId="22" xfId="6" applyFont="1" applyBorder="1" applyAlignment="1" applyProtection="1">
      <alignment horizontal="right" vertical="center" wrapText="1"/>
    </xf>
    <xf numFmtId="169" fontId="2" fillId="0" borderId="11" xfId="2" applyNumberFormat="1" applyFont="1" applyFill="1" applyBorder="1" applyAlignment="1" applyProtection="1">
      <alignment horizontal="right" vertical="center" wrapText="1"/>
    </xf>
    <xf numFmtId="169" fontId="33" fillId="6" borderId="19" xfId="2" applyNumberFormat="1" applyFont="1" applyFill="1" applyBorder="1" applyAlignment="1" applyProtection="1">
      <alignment horizontal="right" vertical="center" wrapText="1"/>
    </xf>
    <xf numFmtId="169" fontId="2" fillId="0" borderId="22" xfId="2" applyNumberFormat="1" applyFont="1" applyFill="1" applyBorder="1" applyAlignment="1" applyProtection="1">
      <alignment horizontal="right" vertical="center" wrapText="1"/>
    </xf>
    <xf numFmtId="169" fontId="2" fillId="0" borderId="11" xfId="2" applyNumberFormat="1" applyFont="1" applyBorder="1" applyAlignment="1" applyProtection="1">
      <alignment horizontal="right" vertical="center" wrapText="1"/>
    </xf>
    <xf numFmtId="169" fontId="2" fillId="0" borderId="22" xfId="2" applyNumberFormat="1" applyFont="1" applyBorder="1" applyAlignment="1" applyProtection="1">
      <alignment horizontal="right" vertical="center" wrapText="1"/>
    </xf>
    <xf numFmtId="9" fontId="23" fillId="0" borderId="11" xfId="6" applyFont="1" applyBorder="1" applyAlignment="1" applyProtection="1">
      <alignment horizontal="right" vertical="center" wrapText="1"/>
    </xf>
    <xf numFmtId="9" fontId="46" fillId="6" borderId="19" xfId="6" applyFont="1" applyFill="1" applyBorder="1" applyAlignment="1" applyProtection="1">
      <alignment horizontal="right" vertical="center" wrapText="1"/>
    </xf>
    <xf numFmtId="9" fontId="23" fillId="0" borderId="22" xfId="6" applyFont="1" applyBorder="1" applyAlignment="1" applyProtection="1">
      <alignment horizontal="right" vertical="center" wrapText="1"/>
    </xf>
    <xf numFmtId="9" fontId="24" fillId="0" borderId="22" xfId="6" applyFont="1" applyBorder="1" applyAlignment="1" applyProtection="1">
      <alignment horizontal="right" vertical="center" wrapText="1"/>
    </xf>
    <xf numFmtId="9" fontId="15" fillId="0" borderId="6" xfId="6" applyFont="1" applyBorder="1" applyAlignment="1" applyProtection="1">
      <alignment horizontal="right" vertical="center" wrapText="1"/>
    </xf>
    <xf numFmtId="1" fontId="33" fillId="0" borderId="0" xfId="0" applyNumberFormat="1" applyFont="1" applyAlignment="1" applyProtection="1">
      <alignment horizontal="left" vertical="center"/>
      <protection locked="0"/>
    </xf>
    <xf numFmtId="0" fontId="4" fillId="0" borderId="0" xfId="9" applyFont="1" applyAlignment="1">
      <alignment horizontal="left" vertical="center"/>
    </xf>
    <xf numFmtId="0" fontId="33" fillId="0" borderId="0" xfId="9" applyFont="1" applyAlignment="1">
      <alignment horizontal="left" vertical="center"/>
    </xf>
    <xf numFmtId="0" fontId="34" fillId="5" borderId="0" xfId="0" applyFont="1" applyFill="1" applyAlignment="1">
      <alignment vertical="center"/>
    </xf>
    <xf numFmtId="1" fontId="34" fillId="5" borderId="0" xfId="0" applyNumberFormat="1" applyFont="1" applyFill="1" applyAlignment="1">
      <alignment horizontal="right" vertical="center"/>
    </xf>
    <xf numFmtId="0" fontId="34" fillId="5" borderId="0" xfId="0" applyFont="1" applyFill="1" applyAlignment="1">
      <alignment horizontal="center" vertical="center"/>
    </xf>
    <xf numFmtId="0" fontId="34" fillId="0" borderId="5" xfId="0" applyFont="1" applyBorder="1" applyAlignment="1">
      <alignment vertical="center"/>
    </xf>
    <xf numFmtId="0" fontId="33" fillId="6" borderId="13" xfId="0" applyFont="1" applyFill="1" applyBorder="1" applyAlignment="1">
      <alignment vertical="center"/>
    </xf>
    <xf numFmtId="0" fontId="2" fillId="0" borderId="9" xfId="0" applyFont="1" applyBorder="1" applyAlignment="1">
      <alignment vertical="center"/>
    </xf>
    <xf numFmtId="169" fontId="33" fillId="0" borderId="13" xfId="0" applyNumberFormat="1" applyFont="1" applyBorder="1" applyAlignment="1">
      <alignment horizontal="right" vertical="center"/>
    </xf>
    <xf numFmtId="0" fontId="34" fillId="0" borderId="13" xfId="0" applyFont="1" applyBorder="1" applyAlignment="1">
      <alignment horizontal="center" vertical="center"/>
    </xf>
    <xf numFmtId="0" fontId="2" fillId="0" borderId="5" xfId="0" applyFont="1" applyBorder="1" applyAlignment="1">
      <alignment vertical="center"/>
    </xf>
    <xf numFmtId="0" fontId="33" fillId="6" borderId="6" xfId="0" applyFont="1" applyFill="1" applyBorder="1" applyAlignment="1">
      <alignment vertical="center"/>
    </xf>
    <xf numFmtId="169" fontId="33" fillId="0" borderId="6" xfId="0" applyNumberFormat="1" applyFont="1" applyBorder="1" applyAlignment="1">
      <alignment horizontal="right" vertical="center"/>
    </xf>
    <xf numFmtId="0" fontId="34" fillId="0" borderId="6" xfId="0" applyFont="1" applyBorder="1" applyAlignment="1">
      <alignment horizontal="center" vertical="center"/>
    </xf>
    <xf numFmtId="0" fontId="2" fillId="0" borderId="13" xfId="0" applyFont="1" applyBorder="1" applyAlignment="1">
      <alignment vertical="center"/>
    </xf>
    <xf numFmtId="168" fontId="33" fillId="0" borderId="13" xfId="0" applyNumberFormat="1" applyFont="1" applyBorder="1" applyAlignment="1">
      <alignment horizontal="right" vertical="center"/>
    </xf>
    <xf numFmtId="0" fontId="33" fillId="6" borderId="13" xfId="0" applyFont="1" applyFill="1" applyBorder="1" applyAlignment="1">
      <alignment horizontal="center" vertical="center"/>
    </xf>
    <xf numFmtId="0" fontId="42" fillId="0" borderId="13" xfId="0" applyFont="1" applyBorder="1" applyAlignment="1">
      <alignment horizontal="center" vertical="center"/>
    </xf>
    <xf numFmtId="165" fontId="33" fillId="0" borderId="6" xfId="0" applyNumberFormat="1" applyFont="1" applyBorder="1" applyAlignment="1">
      <alignment horizontal="right" vertical="center"/>
    </xf>
    <xf numFmtId="0" fontId="33" fillId="6" borderId="6" xfId="0" applyFont="1" applyFill="1" applyBorder="1" applyAlignment="1">
      <alignment horizontal="center" vertical="center"/>
    </xf>
    <xf numFmtId="0" fontId="42" fillId="0" borderId="6" xfId="0" applyFont="1" applyBorder="1" applyAlignment="1">
      <alignment horizontal="center" vertical="center"/>
    </xf>
    <xf numFmtId="0" fontId="2" fillId="0" borderId="5" xfId="0" applyFont="1" applyBorder="1" applyAlignment="1">
      <alignment horizontal="right" vertical="center"/>
    </xf>
    <xf numFmtId="0" fontId="2" fillId="0" borderId="12" xfId="0" applyFont="1" applyBorder="1" applyAlignment="1">
      <alignment vertical="center"/>
    </xf>
    <xf numFmtId="0" fontId="2" fillId="0" borderId="12" xfId="0" applyFont="1" applyBorder="1" applyAlignment="1">
      <alignment horizontal="right" vertical="center"/>
    </xf>
    <xf numFmtId="0" fontId="2" fillId="0" borderId="13" xfId="0" applyFont="1" applyBorder="1" applyAlignment="1">
      <alignment horizontal="right" vertical="center"/>
    </xf>
    <xf numFmtId="0" fontId="5" fillId="2" borderId="0" xfId="0" applyFont="1" applyFill="1" applyAlignment="1">
      <alignment horizontal="left" vertical="center"/>
    </xf>
    <xf numFmtId="0" fontId="5" fillId="2" borderId="0" xfId="9" applyFont="1" applyFill="1" applyAlignment="1">
      <alignment horizontal="left" vertical="center"/>
    </xf>
    <xf numFmtId="1" fontId="5" fillId="2" borderId="0" xfId="9" applyNumberFormat="1" applyFont="1" applyFill="1" applyAlignment="1">
      <alignment horizontal="right" vertical="center"/>
    </xf>
    <xf numFmtId="0" fontId="5" fillId="0" borderId="0" xfId="9" applyFont="1" applyAlignment="1">
      <alignment horizontal="right" vertical="center"/>
    </xf>
    <xf numFmtId="0" fontId="2" fillId="0" borderId="0" xfId="0" applyFont="1" applyAlignment="1">
      <alignment horizontal="right" vertical="center" wrapText="1"/>
    </xf>
    <xf numFmtId="0" fontId="9" fillId="0" borderId="0" xfId="0" applyFont="1" applyAlignment="1">
      <alignment horizontal="left" vertical="center"/>
    </xf>
    <xf numFmtId="169" fontId="2" fillId="0" borderId="0" xfId="2" applyNumberFormat="1" applyFont="1" applyBorder="1" applyAlignment="1" applyProtection="1">
      <alignment horizontal="right" vertical="center" wrapText="1"/>
    </xf>
    <xf numFmtId="0" fontId="2" fillId="0" borderId="2" xfId="0" applyFont="1" applyBorder="1" applyAlignment="1">
      <alignment horizontal="left" vertical="center"/>
    </xf>
    <xf numFmtId="0" fontId="2" fillId="0" borderId="4" xfId="0" applyFont="1" applyBorder="1" applyAlignment="1">
      <alignment horizontal="left" vertical="center"/>
    </xf>
    <xf numFmtId="169" fontId="2" fillId="0" borderId="0" xfId="2" applyNumberFormat="1" applyFont="1" applyFill="1" applyBorder="1" applyAlignment="1" applyProtection="1">
      <alignment horizontal="right" vertical="center" wrapText="1"/>
    </xf>
    <xf numFmtId="0" fontId="5" fillId="2" borderId="13" xfId="9" applyFont="1" applyFill="1" applyBorder="1" applyAlignment="1">
      <alignment horizontal="left" vertical="center"/>
    </xf>
    <xf numFmtId="0" fontId="5" fillId="2" borderId="12" xfId="9" applyFont="1" applyFill="1" applyBorder="1" applyAlignment="1">
      <alignment horizontal="left" vertical="center"/>
    </xf>
    <xf numFmtId="0" fontId="5" fillId="5" borderId="0" xfId="0" applyFont="1" applyFill="1" applyAlignment="1">
      <alignment horizontal="left" vertical="center"/>
    </xf>
    <xf numFmtId="0" fontId="2" fillId="5" borderId="0" xfId="0" applyFont="1" applyFill="1" applyAlignment="1">
      <alignment vertical="center"/>
    </xf>
    <xf numFmtId="1" fontId="5" fillId="5" borderId="0" xfId="0" applyNumberFormat="1" applyFont="1" applyFill="1" applyAlignment="1">
      <alignment horizontal="right" vertical="center"/>
    </xf>
    <xf numFmtId="0" fontId="2" fillId="0" borderId="6" xfId="0" applyFont="1" applyBorder="1" applyAlignment="1">
      <alignment horizontal="left" vertical="center"/>
    </xf>
    <xf numFmtId="169" fontId="2" fillId="0" borderId="6" xfId="0" applyNumberFormat="1" applyFont="1" applyBorder="1" applyAlignment="1">
      <alignment horizontal="right" vertical="center"/>
    </xf>
    <xf numFmtId="170" fontId="2" fillId="0" borderId="6" xfId="0" applyNumberFormat="1" applyFont="1" applyBorder="1" applyAlignment="1">
      <alignment horizontal="right" vertical="center"/>
    </xf>
    <xf numFmtId="168" fontId="2" fillId="0" borderId="6" xfId="0" applyNumberFormat="1" applyFont="1" applyBorder="1" applyAlignment="1">
      <alignment horizontal="right" vertical="center"/>
    </xf>
    <xf numFmtId="169" fontId="34" fillId="5" borderId="14" xfId="0" applyNumberFormat="1" applyFont="1" applyFill="1" applyBorder="1" applyAlignment="1">
      <alignment horizontal="right"/>
    </xf>
    <xf numFmtId="169" fontId="2" fillId="0" borderId="9" xfId="2" applyNumberFormat="1" applyFont="1" applyBorder="1" applyAlignment="1" applyProtection="1">
      <alignment horizontal="right" vertical="center" wrapText="1"/>
    </xf>
    <xf numFmtId="169" fontId="5" fillId="2" borderId="13" xfId="0" applyNumberFormat="1" applyFont="1" applyFill="1" applyBorder="1" applyAlignment="1">
      <alignment vertical="center"/>
    </xf>
    <xf numFmtId="169" fontId="5" fillId="0" borderId="0" xfId="2" applyNumberFormat="1" applyFont="1" applyFill="1" applyBorder="1" applyAlignment="1" applyProtection="1">
      <alignment horizontal="right" vertical="center" wrapText="1"/>
    </xf>
    <xf numFmtId="0" fontId="2" fillId="0" borderId="13" xfId="0" applyFont="1" applyBorder="1" applyAlignment="1">
      <alignment horizontal="left" vertical="center"/>
    </xf>
    <xf numFmtId="10" fontId="2" fillId="0" borderId="0" xfId="2" applyNumberFormat="1" applyFont="1" applyFill="1" applyBorder="1" applyAlignment="1" applyProtection="1">
      <alignment horizontal="right" vertical="center" wrapText="1"/>
    </xf>
    <xf numFmtId="0" fontId="2" fillId="0" borderId="2" xfId="0" applyFont="1" applyBorder="1" applyAlignment="1">
      <alignment horizontal="left" vertical="center" wrapText="1"/>
    </xf>
    <xf numFmtId="0" fontId="40" fillId="5" borderId="0" xfId="0" applyFont="1" applyFill="1" applyAlignment="1">
      <alignment horizontal="left" vertical="center"/>
    </xf>
    <xf numFmtId="1" fontId="40" fillId="5" borderId="0" xfId="0" applyNumberFormat="1" applyFont="1" applyFill="1" applyAlignment="1">
      <alignment horizontal="right" vertical="center"/>
    </xf>
    <xf numFmtId="0" fontId="33" fillId="6" borderId="13" xfId="0" applyFont="1" applyFill="1" applyBorder="1"/>
    <xf numFmtId="10" fontId="33" fillId="0" borderId="13" xfId="0" applyNumberFormat="1" applyFont="1" applyBorder="1" applyAlignment="1">
      <alignment horizontal="right"/>
    </xf>
    <xf numFmtId="0" fontId="39" fillId="3" borderId="6" xfId="0" applyFont="1" applyFill="1" applyBorder="1" applyAlignment="1" applyProtection="1">
      <alignment horizontal="left" vertical="center" indent="1"/>
      <protection locked="0"/>
    </xf>
    <xf numFmtId="0" fontId="33" fillId="3" borderId="13" xfId="0" applyFont="1" applyFill="1" applyBorder="1" applyAlignment="1" applyProtection="1">
      <alignment horizontal="left" vertical="center"/>
      <protection locked="0"/>
    </xf>
    <xf numFmtId="0" fontId="33" fillId="0" borderId="6" xfId="0" applyFont="1" applyBorder="1" applyAlignment="1">
      <alignment horizontal="left" vertical="center"/>
    </xf>
    <xf numFmtId="171" fontId="39" fillId="3" borderId="13" xfId="0" applyNumberFormat="1" applyFont="1" applyFill="1" applyBorder="1" applyAlignment="1" applyProtection="1">
      <alignment horizontal="right" vertical="center"/>
      <protection locked="0"/>
    </xf>
    <xf numFmtId="169" fontId="39" fillId="3" borderId="6" xfId="0" applyNumberFormat="1" applyFont="1" applyFill="1" applyBorder="1" applyAlignment="1" applyProtection="1">
      <alignment horizontal="right" vertical="center"/>
      <protection locked="0"/>
    </xf>
    <xf numFmtId="0" fontId="33" fillId="0" borderId="6" xfId="0" quotePrefix="1" applyFont="1" applyBorder="1" applyAlignment="1">
      <alignment horizontal="left" vertical="center"/>
    </xf>
    <xf numFmtId="169" fontId="39" fillId="0" borderId="6" xfId="0" applyNumberFormat="1" applyFont="1" applyBorder="1" applyAlignment="1">
      <alignment horizontal="right" vertical="center"/>
    </xf>
    <xf numFmtId="169" fontId="40" fillId="0" borderId="6" xfId="0" applyNumberFormat="1" applyFont="1" applyBorder="1" applyAlignment="1">
      <alignment horizontal="right" vertical="center"/>
    </xf>
    <xf numFmtId="169" fontId="39" fillId="3" borderId="13" xfId="0" applyNumberFormat="1" applyFont="1" applyFill="1" applyBorder="1" applyAlignment="1" applyProtection="1">
      <alignment horizontal="right" vertical="center"/>
      <protection locked="0"/>
    </xf>
    <xf numFmtId="169" fontId="40" fillId="5" borderId="13" xfId="0" applyNumberFormat="1" applyFont="1" applyFill="1" applyBorder="1" applyAlignment="1">
      <alignment horizontal="right" vertical="center"/>
    </xf>
    <xf numFmtId="1" fontId="5" fillId="0" borderId="0" xfId="9" applyNumberFormat="1" applyFont="1" applyAlignment="1">
      <alignment horizontal="right" vertical="center"/>
    </xf>
    <xf numFmtId="169" fontId="2" fillId="0" borderId="0" xfId="0" applyNumberFormat="1" applyFont="1" applyAlignment="1">
      <alignment vertical="center" wrapText="1"/>
    </xf>
    <xf numFmtId="169" fontId="2" fillId="0" borderId="0" xfId="0" applyNumberFormat="1" applyFont="1" applyAlignment="1">
      <alignment horizontal="right" vertical="center" wrapText="1"/>
    </xf>
    <xf numFmtId="169" fontId="2" fillId="0" borderId="2" xfId="0" applyNumberFormat="1" applyFont="1" applyBorder="1" applyAlignment="1">
      <alignment horizontal="left" vertical="center" wrapText="1"/>
    </xf>
    <xf numFmtId="169" fontId="2" fillId="0" borderId="6" xfId="0" applyNumberFormat="1" applyFont="1" applyBorder="1" applyAlignment="1">
      <alignment horizontal="left" vertical="center" wrapText="1"/>
    </xf>
    <xf numFmtId="169" fontId="2" fillId="0" borderId="0" xfId="0" applyNumberFormat="1" applyFont="1" applyAlignment="1">
      <alignment horizontal="left" vertical="center" wrapText="1"/>
    </xf>
    <xf numFmtId="169" fontId="5" fillId="0" borderId="0" xfId="9" applyNumberFormat="1" applyFont="1" applyAlignment="1">
      <alignment horizontal="right" vertical="center"/>
    </xf>
    <xf numFmtId="0" fontId="2" fillId="0" borderId="13" xfId="0" applyFont="1" applyBorder="1" applyAlignment="1">
      <alignment vertical="center" wrapText="1"/>
    </xf>
    <xf numFmtId="0" fontId="2" fillId="0" borderId="5" xfId="0" applyFont="1" applyBorder="1" applyAlignment="1">
      <alignment vertical="center" wrapText="1"/>
    </xf>
    <xf numFmtId="0" fontId="33" fillId="6" borderId="15" xfId="0" applyFont="1" applyFill="1" applyBorder="1" applyAlignment="1">
      <alignment vertical="center" wrapText="1"/>
    </xf>
    <xf numFmtId="169" fontId="33" fillId="6" borderId="0" xfId="2" applyNumberFormat="1" applyFont="1" applyFill="1" applyBorder="1" applyAlignment="1" applyProtection="1">
      <alignment horizontal="right" vertical="center" wrapText="1"/>
    </xf>
    <xf numFmtId="0" fontId="5" fillId="0" borderId="13" xfId="0" applyFont="1" applyBorder="1" applyAlignment="1">
      <alignment vertical="center" wrapText="1"/>
    </xf>
    <xf numFmtId="169" fontId="5" fillId="0" borderId="0" xfId="9" applyNumberFormat="1" applyFont="1" applyAlignment="1">
      <alignment horizontal="left" vertical="center"/>
    </xf>
    <xf numFmtId="169" fontId="5" fillId="0" borderId="13" xfId="9" applyNumberFormat="1" applyFont="1" applyBorder="1" applyAlignment="1">
      <alignment horizontal="right" vertical="center"/>
    </xf>
    <xf numFmtId="169" fontId="5" fillId="0" borderId="0" xfId="0" applyNumberFormat="1" applyFont="1" applyAlignment="1">
      <alignment horizontal="left" vertical="center"/>
    </xf>
    <xf numFmtId="169" fontId="5" fillId="2" borderId="0" xfId="0" applyNumberFormat="1" applyFont="1" applyFill="1" applyAlignment="1">
      <alignment horizontal="left" vertical="center"/>
    </xf>
    <xf numFmtId="169" fontId="5" fillId="2" borderId="0" xfId="9" applyNumberFormat="1" applyFont="1" applyFill="1" applyAlignment="1">
      <alignment horizontal="right" vertical="center"/>
    </xf>
    <xf numFmtId="169" fontId="2" fillId="0" borderId="9" xfId="2" applyNumberFormat="1" applyFont="1" applyFill="1" applyBorder="1" applyAlignment="1" applyProtection="1">
      <alignment horizontal="right" vertical="center" wrapText="1"/>
    </xf>
    <xf numFmtId="169" fontId="2" fillId="0" borderId="0" xfId="2" applyNumberFormat="1" applyFont="1" applyFill="1" applyBorder="1" applyAlignment="1" applyProtection="1">
      <alignment horizontal="right" vertical="center"/>
    </xf>
    <xf numFmtId="169" fontId="2" fillId="0" borderId="0" xfId="0" applyNumberFormat="1" applyFont="1" applyAlignment="1">
      <alignment vertical="center"/>
    </xf>
    <xf numFmtId="169" fontId="2" fillId="0" borderId="0" xfId="0" applyNumberFormat="1" applyFont="1" applyAlignment="1">
      <alignment horizontal="center" vertical="center"/>
    </xf>
    <xf numFmtId="169" fontId="2" fillId="0" borderId="0" xfId="3" applyNumberFormat="1" applyFont="1" applyFill="1" applyBorder="1" applyAlignment="1" applyProtection="1">
      <alignment horizontal="right" vertical="center" wrapText="1"/>
    </xf>
    <xf numFmtId="0" fontId="5" fillId="2" borderId="13" xfId="0" applyFont="1" applyFill="1" applyBorder="1" applyAlignment="1">
      <alignment horizontal="left" vertical="center"/>
    </xf>
    <xf numFmtId="169" fontId="5" fillId="2" borderId="13" xfId="9" applyNumberFormat="1" applyFont="1" applyFill="1" applyBorder="1" applyAlignment="1">
      <alignment horizontal="right" vertical="center"/>
    </xf>
    <xf numFmtId="0" fontId="4" fillId="0" borderId="0" xfId="9" applyFont="1" applyAlignment="1">
      <alignment vertical="center"/>
    </xf>
    <xf numFmtId="49" fontId="2" fillId="0" borderId="0" xfId="2" applyNumberFormat="1" applyFont="1" applyAlignment="1" applyProtection="1">
      <alignment horizontal="left" vertical="center"/>
    </xf>
    <xf numFmtId="169" fontId="2" fillId="0" borderId="0" xfId="2" applyNumberFormat="1" applyFont="1" applyAlignment="1" applyProtection="1">
      <alignment horizontal="right" vertical="center"/>
    </xf>
    <xf numFmtId="169" fontId="2" fillId="0" borderId="4" xfId="9" applyNumberFormat="1" applyBorder="1" applyAlignment="1">
      <alignment horizontal="right" vertical="center"/>
    </xf>
    <xf numFmtId="0" fontId="2" fillId="0" borderId="0" xfId="9" applyAlignment="1">
      <alignment horizontal="right" vertical="center"/>
    </xf>
    <xf numFmtId="169" fontId="2" fillId="0" borderId="2" xfId="9" applyNumberFormat="1" applyBorder="1" applyAlignment="1">
      <alignment horizontal="right" vertical="center"/>
    </xf>
    <xf numFmtId="169" fontId="2" fillId="0" borderId="0" xfId="9" applyNumberFormat="1" applyAlignment="1">
      <alignment horizontal="right" vertical="center"/>
    </xf>
    <xf numFmtId="0" fontId="2" fillId="0" borderId="10" xfId="0" applyFont="1" applyBorder="1" applyAlignment="1">
      <alignment horizontal="left" vertical="center"/>
    </xf>
    <xf numFmtId="169" fontId="2" fillId="0" borderId="1" xfId="9" applyNumberFormat="1" applyBorder="1" applyAlignment="1">
      <alignment horizontal="right" vertical="center"/>
    </xf>
    <xf numFmtId="169" fontId="2" fillId="0" borderId="6" xfId="9" applyNumberFormat="1" applyBorder="1" applyAlignment="1">
      <alignment horizontal="right" vertical="center"/>
    </xf>
    <xf numFmtId="169" fontId="2" fillId="0" borderId="0" xfId="2" applyNumberFormat="1" applyFont="1" applyAlignment="1" applyProtection="1">
      <alignment horizontal="left" vertical="center"/>
    </xf>
    <xf numFmtId="169" fontId="2" fillId="0" borderId="0" xfId="0" applyNumberFormat="1" applyFont="1" applyAlignment="1">
      <alignment horizontal="left" vertical="center"/>
    </xf>
    <xf numFmtId="169" fontId="33" fillId="6" borderId="0" xfId="0" applyNumberFormat="1" applyFont="1" applyFill="1" applyAlignment="1">
      <alignment horizontal="right" vertical="center"/>
    </xf>
    <xf numFmtId="169" fontId="33" fillId="6" borderId="0" xfId="2" applyNumberFormat="1" applyFont="1" applyFill="1" applyBorder="1" applyAlignment="1" applyProtection="1">
      <alignment horizontal="right" vertical="center"/>
    </xf>
    <xf numFmtId="164" fontId="2" fillId="0" borderId="0" xfId="2" applyNumberFormat="1" applyFont="1" applyAlignment="1" applyProtection="1">
      <alignment horizontal="left" vertical="center"/>
    </xf>
    <xf numFmtId="167" fontId="2" fillId="0" borderId="0" xfId="2" applyNumberFormat="1" applyFont="1" applyAlignment="1" applyProtection="1">
      <alignment horizontal="right" vertical="center"/>
    </xf>
    <xf numFmtId="164" fontId="2" fillId="0" borderId="0" xfId="2" applyNumberFormat="1" applyFont="1" applyAlignment="1" applyProtection="1">
      <alignment horizontal="right" vertical="center"/>
    </xf>
    <xf numFmtId="0" fontId="24" fillId="0" borderId="0" xfId="9" applyFont="1" applyAlignment="1">
      <alignment horizontal="left" vertical="center"/>
    </xf>
    <xf numFmtId="0" fontId="25" fillId="0" borderId="0" xfId="9" applyFont="1" applyAlignment="1">
      <alignment horizontal="center" vertical="center"/>
    </xf>
    <xf numFmtId="0" fontId="25" fillId="0" borderId="0" xfId="9" applyFont="1" applyAlignment="1">
      <alignment horizontal="left" vertical="center"/>
    </xf>
    <xf numFmtId="0" fontId="26" fillId="0" borderId="0" xfId="9" applyFont="1" applyAlignment="1">
      <alignment horizontal="center" vertical="center"/>
    </xf>
    <xf numFmtId="0" fontId="26" fillId="0" borderId="0" xfId="9" applyFont="1" applyAlignment="1">
      <alignment horizontal="left" vertical="center"/>
    </xf>
    <xf numFmtId="1" fontId="24" fillId="2" borderId="0" xfId="9" applyNumberFormat="1" applyFont="1" applyFill="1" applyAlignment="1">
      <alignment horizontal="right" vertical="center"/>
    </xf>
    <xf numFmtId="0" fontId="23" fillId="0" borderId="0" xfId="0" applyFont="1" applyAlignment="1">
      <alignment horizontal="right" vertical="center" wrapText="1"/>
    </xf>
    <xf numFmtId="0" fontId="5" fillId="0" borderId="13" xfId="0" applyFont="1" applyBorder="1" applyAlignment="1">
      <alignment horizontal="left" vertical="center"/>
    </xf>
    <xf numFmtId="0" fontId="5" fillId="0" borderId="12" xfId="0" applyFont="1" applyBorder="1" applyAlignment="1">
      <alignment vertical="center" wrapText="1"/>
    </xf>
    <xf numFmtId="0" fontId="2" fillId="0" borderId="5" xfId="0" applyFont="1" applyBorder="1" applyAlignment="1">
      <alignment horizontal="left" vertical="center"/>
    </xf>
    <xf numFmtId="0" fontId="2" fillId="0" borderId="0" xfId="9" applyAlignment="1">
      <alignment horizontal="left" vertical="center"/>
    </xf>
    <xf numFmtId="0" fontId="4" fillId="0" borderId="0" xfId="9" applyFont="1" applyAlignment="1">
      <alignment horizontal="right" vertical="center"/>
    </xf>
    <xf numFmtId="0" fontId="5" fillId="5" borderId="0" xfId="9" applyFont="1" applyFill="1" applyAlignment="1">
      <alignment horizontal="left" vertical="center"/>
    </xf>
    <xf numFmtId="1" fontId="5" fillId="5" borderId="0" xfId="9" applyNumberFormat="1" applyFont="1" applyFill="1" applyAlignment="1">
      <alignment horizontal="right" vertical="center"/>
    </xf>
    <xf numFmtId="0" fontId="5" fillId="5" borderId="0" xfId="9" applyFont="1" applyFill="1" applyAlignment="1">
      <alignment horizontal="right" vertical="center"/>
    </xf>
    <xf numFmtId="49" fontId="2" fillId="0" borderId="0" xfId="9" applyNumberFormat="1" applyAlignment="1">
      <alignment horizontal="left" vertical="center"/>
    </xf>
    <xf numFmtId="0" fontId="2" fillId="0" borderId="0" xfId="9" applyAlignment="1">
      <alignment vertical="center"/>
    </xf>
    <xf numFmtId="49" fontId="2" fillId="0" borderId="0" xfId="9" applyNumberFormat="1" applyAlignment="1">
      <alignment horizontal="right" vertical="center"/>
    </xf>
    <xf numFmtId="0" fontId="5" fillId="0" borderId="5" xfId="0" applyFont="1" applyBorder="1" applyAlignment="1">
      <alignment vertical="center"/>
    </xf>
    <xf numFmtId="0" fontId="2" fillId="0" borderId="2" xfId="0" applyFont="1" applyBorder="1" applyAlignment="1">
      <alignment vertical="center"/>
    </xf>
    <xf numFmtId="3" fontId="2" fillId="0" borderId="0" xfId="0" applyNumberFormat="1" applyFont="1" applyAlignment="1">
      <alignment vertical="center"/>
    </xf>
    <xf numFmtId="169" fontId="2" fillId="0" borderId="0" xfId="6" applyNumberFormat="1" applyFont="1" applyAlignment="1" applyProtection="1">
      <alignment vertical="center"/>
    </xf>
    <xf numFmtId="0" fontId="2" fillId="0" borderId="6" xfId="0" applyFont="1" applyBorder="1" applyAlignment="1">
      <alignment vertical="center"/>
    </xf>
    <xf numFmtId="9" fontId="2" fillId="0" borderId="0" xfId="6" applyFont="1" applyAlignment="1" applyProtection="1">
      <alignment vertical="center"/>
    </xf>
    <xf numFmtId="168" fontId="2" fillId="0" borderId="0" xfId="6" applyNumberFormat="1" applyFont="1" applyAlignment="1" applyProtection="1">
      <alignment vertical="center"/>
    </xf>
    <xf numFmtId="0" fontId="2" fillId="0" borderId="11" xfId="0" applyFont="1" applyBorder="1" applyAlignment="1">
      <alignment vertical="center"/>
    </xf>
    <xf numFmtId="0" fontId="33" fillId="0" borderId="5" xfId="0" applyFont="1" applyBorder="1" applyAlignment="1">
      <alignment vertical="center"/>
    </xf>
    <xf numFmtId="0" fontId="33" fillId="0" borderId="11" xfId="0" applyFont="1" applyBorder="1" applyAlignment="1">
      <alignment vertical="center"/>
    </xf>
    <xf numFmtId="9" fontId="33" fillId="0" borderId="0" xfId="6" applyFont="1" applyAlignment="1" applyProtection="1">
      <alignment vertical="center"/>
    </xf>
    <xf numFmtId="168" fontId="33" fillId="0" borderId="0" xfId="6" applyNumberFormat="1" applyFont="1" applyAlignment="1" applyProtection="1">
      <alignment vertical="center"/>
    </xf>
    <xf numFmtId="0" fontId="33" fillId="0" borderId="13" xfId="0" applyFont="1" applyBorder="1" applyAlignment="1">
      <alignment vertical="center"/>
    </xf>
    <xf numFmtId="0" fontId="33" fillId="0" borderId="6" xfId="0" applyFont="1" applyBorder="1" applyAlignment="1">
      <alignment vertical="center"/>
    </xf>
    <xf numFmtId="169" fontId="33" fillId="0" borderId="0" xfId="6" applyNumberFormat="1" applyFont="1" applyAlignment="1" applyProtection="1">
      <alignment vertical="center"/>
    </xf>
    <xf numFmtId="49" fontId="2" fillId="0" borderId="0" xfId="9" applyNumberFormat="1" applyAlignment="1">
      <alignment vertical="center"/>
    </xf>
    <xf numFmtId="9" fontId="2" fillId="0" borderId="0" xfId="6" applyFont="1" applyBorder="1" applyAlignment="1" applyProtection="1">
      <alignment vertical="center"/>
    </xf>
    <xf numFmtId="165" fontId="2" fillId="0" borderId="0" xfId="6" applyNumberFormat="1" applyFont="1" applyAlignment="1" applyProtection="1">
      <alignment vertical="center"/>
    </xf>
    <xf numFmtId="168" fontId="2" fillId="0" borderId="0" xfId="0" applyNumberFormat="1" applyFont="1" applyAlignment="1">
      <alignment vertical="center"/>
    </xf>
    <xf numFmtId="165" fontId="33" fillId="0" borderId="0" xfId="6" applyNumberFormat="1" applyFont="1" applyAlignment="1" applyProtection="1">
      <alignment vertical="center"/>
    </xf>
    <xf numFmtId="165" fontId="33" fillId="0" borderId="0" xfId="0" applyNumberFormat="1" applyFont="1" applyAlignment="1">
      <alignment vertical="center"/>
    </xf>
    <xf numFmtId="0" fontId="34" fillId="0" borderId="13" xfId="0" applyFont="1" applyBorder="1" applyAlignment="1">
      <alignment vertical="center"/>
    </xf>
    <xf numFmtId="168" fontId="33" fillId="0" borderId="0" xfId="0" applyNumberFormat="1" applyFont="1" applyAlignment="1">
      <alignment vertical="center"/>
    </xf>
    <xf numFmtId="0" fontId="41" fillId="0" borderId="5" xfId="0" applyFont="1" applyBorder="1" applyAlignment="1">
      <alignment vertical="center"/>
    </xf>
    <xf numFmtId="0" fontId="2" fillId="0" borderId="23" xfId="0" applyFont="1" applyBorder="1" applyAlignment="1">
      <alignment vertical="center"/>
    </xf>
    <xf numFmtId="0" fontId="47" fillId="0" borderId="19" xfId="0" applyFont="1" applyBorder="1" applyAlignment="1">
      <alignment vertical="center"/>
    </xf>
    <xf numFmtId="168" fontId="47" fillId="0" borderId="23" xfId="0" applyNumberFormat="1" applyFont="1" applyBorder="1" applyAlignment="1">
      <alignment vertical="center"/>
    </xf>
    <xf numFmtId="168" fontId="47" fillId="0" borderId="23" xfId="6" applyNumberFormat="1" applyFont="1" applyBorder="1" applyAlignment="1" applyProtection="1">
      <alignment vertical="center"/>
    </xf>
    <xf numFmtId="0" fontId="2" fillId="0" borderId="22" xfId="0" applyFont="1" applyBorder="1" applyAlignment="1">
      <alignment vertical="center"/>
    </xf>
    <xf numFmtId="0" fontId="34" fillId="0" borderId="22" xfId="0" applyFont="1" applyBorder="1" applyAlignment="1">
      <alignment vertical="center"/>
    </xf>
    <xf numFmtId="0" fontId="11" fillId="0" borderId="0" xfId="9" applyFont="1" applyAlignment="1">
      <alignment horizontal="right" vertical="center"/>
    </xf>
    <xf numFmtId="0" fontId="24" fillId="0" borderId="0" xfId="9" applyFont="1" applyAlignment="1">
      <alignment horizontal="right" vertical="center"/>
    </xf>
    <xf numFmtId="0" fontId="17" fillId="0" borderId="0" xfId="9" applyFont="1" applyAlignment="1">
      <alignment horizontal="right" vertical="center"/>
    </xf>
    <xf numFmtId="0" fontId="7" fillId="0" borderId="0" xfId="9" applyFont="1" applyAlignment="1">
      <alignment horizontal="right" vertical="center"/>
    </xf>
    <xf numFmtId="0" fontId="5" fillId="2" borderId="0" xfId="9" applyFont="1" applyFill="1" applyAlignment="1">
      <alignment horizontal="right" vertical="center"/>
    </xf>
    <xf numFmtId="0" fontId="5" fillId="2" borderId="0" xfId="9" applyFont="1" applyFill="1" applyAlignment="1">
      <alignment horizontal="center" vertical="center"/>
    </xf>
    <xf numFmtId="0" fontId="5" fillId="2" borderId="0" xfId="0" applyFont="1" applyFill="1" applyAlignment="1">
      <alignment vertical="center"/>
    </xf>
    <xf numFmtId="0" fontId="24" fillId="2" borderId="0" xfId="9" applyFont="1" applyFill="1" applyAlignment="1">
      <alignment horizontal="right" vertical="center"/>
    </xf>
    <xf numFmtId="0" fontId="26" fillId="2" borderId="0" xfId="9" applyFont="1" applyFill="1" applyAlignment="1">
      <alignment horizontal="center" vertical="center"/>
    </xf>
    <xf numFmtId="1" fontId="15" fillId="2" borderId="0" xfId="9" applyNumberFormat="1" applyFont="1" applyFill="1" applyAlignment="1">
      <alignment horizontal="right" vertical="center"/>
    </xf>
    <xf numFmtId="0" fontId="6" fillId="0" borderId="0" xfId="0" applyFont="1" applyAlignment="1">
      <alignment horizontal="right" vertical="center" wrapText="1"/>
    </xf>
    <xf numFmtId="0" fontId="9" fillId="0" borderId="5" xfId="0" applyFont="1" applyBorder="1" applyAlignment="1">
      <alignment vertical="center" wrapText="1"/>
    </xf>
    <xf numFmtId="169" fontId="6" fillId="0" borderId="0" xfId="2" applyNumberFormat="1" applyFont="1" applyBorder="1" applyAlignment="1" applyProtection="1">
      <alignment horizontal="right" vertical="center" wrapText="1"/>
    </xf>
    <xf numFmtId="169" fontId="23" fillId="0" borderId="0" xfId="2" applyNumberFormat="1" applyFont="1" applyBorder="1" applyAlignment="1" applyProtection="1">
      <alignment horizontal="right" vertical="center" wrapText="1"/>
    </xf>
    <xf numFmtId="0" fontId="33" fillId="6" borderId="21" xfId="0" applyFont="1" applyFill="1" applyBorder="1" applyAlignment="1">
      <alignment vertical="center" wrapText="1"/>
    </xf>
    <xf numFmtId="0" fontId="33" fillId="6" borderId="20" xfId="0" applyFont="1" applyFill="1" applyBorder="1" applyAlignment="1">
      <alignment vertical="center"/>
    </xf>
    <xf numFmtId="9" fontId="6" fillId="0" borderId="0" xfId="6" applyFont="1" applyBorder="1" applyAlignment="1" applyProtection="1">
      <alignment horizontal="right" vertical="center" wrapText="1"/>
    </xf>
    <xf numFmtId="9" fontId="23" fillId="0" borderId="0" xfId="6" applyFont="1" applyBorder="1" applyAlignment="1" applyProtection="1">
      <alignment horizontal="right" vertical="center" wrapText="1"/>
    </xf>
    <xf numFmtId="169" fontId="6" fillId="0" borderId="0" xfId="2" applyNumberFormat="1" applyFont="1" applyAlignment="1" applyProtection="1">
      <alignment horizontal="right" vertical="center"/>
    </xf>
    <xf numFmtId="169" fontId="23" fillId="0" borderId="0" xfId="2" applyNumberFormat="1" applyFont="1" applyAlignment="1" applyProtection="1">
      <alignment horizontal="right" vertical="center"/>
    </xf>
    <xf numFmtId="0" fontId="5" fillId="2" borderId="13" xfId="0" applyFont="1" applyFill="1" applyBorder="1" applyAlignment="1">
      <alignment vertical="center"/>
    </xf>
    <xf numFmtId="169" fontId="5" fillId="0" borderId="9" xfId="2" applyNumberFormat="1" applyFont="1" applyFill="1" applyBorder="1" applyAlignment="1" applyProtection="1">
      <alignment horizontal="right" vertical="center" wrapText="1"/>
    </xf>
    <xf numFmtId="0" fontId="27" fillId="0" borderId="0" xfId="0" applyFont="1" applyAlignment="1">
      <alignment horizontal="center" vertical="center" wrapText="1"/>
    </xf>
    <xf numFmtId="169" fontId="27" fillId="0" borderId="0" xfId="2" applyNumberFormat="1" applyFont="1" applyBorder="1" applyAlignment="1" applyProtection="1">
      <alignment horizontal="right" vertical="center" wrapText="1"/>
    </xf>
    <xf numFmtId="169" fontId="6" fillId="0" borderId="0" xfId="2" applyNumberFormat="1" applyFont="1" applyFill="1" applyBorder="1" applyAlignment="1" applyProtection="1">
      <alignment horizontal="right" vertical="center"/>
    </xf>
    <xf numFmtId="169" fontId="23" fillId="0" borderId="0" xfId="2" applyNumberFormat="1" applyFont="1" applyFill="1" applyBorder="1" applyAlignment="1" applyProtection="1">
      <alignment horizontal="right" vertical="center"/>
    </xf>
    <xf numFmtId="169" fontId="2" fillId="0" borderId="0" xfId="0" applyNumberFormat="1" applyFont="1" applyAlignment="1">
      <alignment horizontal="right" vertical="center"/>
    </xf>
    <xf numFmtId="3" fontId="5" fillId="0" borderId="5" xfId="0" applyNumberFormat="1" applyFont="1" applyBorder="1" applyAlignment="1">
      <alignment horizontal="left" vertical="center" wrapText="1"/>
    </xf>
    <xf numFmtId="3" fontId="5" fillId="0" borderId="0" xfId="0" applyNumberFormat="1" applyFont="1" applyAlignment="1">
      <alignment vertical="center" wrapText="1"/>
    </xf>
    <xf numFmtId="3" fontId="5" fillId="0" borderId="0" xfId="0" applyNumberFormat="1" applyFont="1" applyAlignment="1">
      <alignment horizontal="left" vertical="top" wrapText="1"/>
    </xf>
    <xf numFmtId="3" fontId="5" fillId="0" borderId="0" xfId="0" applyNumberFormat="1" applyFont="1" applyAlignment="1">
      <alignment vertical="top" wrapText="1"/>
    </xf>
    <xf numFmtId="0" fontId="33" fillId="6" borderId="13" xfId="0" applyFont="1" applyFill="1" applyBorder="1" applyAlignment="1">
      <alignment horizontal="left" vertical="top" wrapText="1"/>
    </xf>
    <xf numFmtId="3" fontId="34" fillId="6" borderId="13" xfId="0" applyNumberFormat="1" applyFont="1" applyFill="1" applyBorder="1" applyAlignment="1">
      <alignment horizontal="left" vertical="top" wrapText="1"/>
    </xf>
    <xf numFmtId="3" fontId="17" fillId="0" borderId="13" xfId="0" applyNumberFormat="1" applyFont="1" applyBorder="1" applyAlignment="1">
      <alignment horizontal="left" vertical="top" wrapText="1"/>
    </xf>
    <xf numFmtId="3" fontId="17" fillId="0" borderId="0" xfId="0" applyNumberFormat="1" applyFont="1" applyAlignment="1">
      <alignment horizontal="left" vertical="top" wrapText="1"/>
    </xf>
    <xf numFmtId="3" fontId="17" fillId="0" borderId="8" xfId="0" applyNumberFormat="1" applyFont="1" applyBorder="1" applyAlignment="1">
      <alignment horizontal="left" vertical="top" wrapText="1"/>
    </xf>
    <xf numFmtId="3" fontId="17" fillId="0" borderId="4" xfId="0" applyNumberFormat="1" applyFont="1" applyBorder="1" applyAlignment="1">
      <alignment horizontal="left" vertical="top" wrapText="1"/>
    </xf>
    <xf numFmtId="3" fontId="4" fillId="0" borderId="0" xfId="9" applyNumberFormat="1" applyFont="1" applyAlignment="1">
      <alignment horizontal="right" vertical="center"/>
    </xf>
    <xf numFmtId="3" fontId="17" fillId="0" borderId="0" xfId="9" applyNumberFormat="1" applyFont="1" applyAlignment="1">
      <alignment horizontal="right" vertical="center"/>
    </xf>
    <xf numFmtId="0" fontId="43" fillId="0" borderId="0" xfId="9" applyFont="1" applyAlignment="1">
      <alignment vertical="center"/>
    </xf>
    <xf numFmtId="0" fontId="5" fillId="5" borderId="0" xfId="9" applyFont="1" applyFill="1" applyAlignment="1">
      <alignment vertical="center"/>
    </xf>
    <xf numFmtId="166" fontId="5" fillId="5" borderId="0" xfId="9" applyNumberFormat="1" applyFont="1" applyFill="1" applyAlignment="1">
      <alignment horizontal="right" vertical="center"/>
    </xf>
    <xf numFmtId="3" fontId="5" fillId="5" borderId="0" xfId="9" applyNumberFormat="1" applyFont="1" applyFill="1" applyAlignment="1">
      <alignment horizontal="right" vertical="center"/>
    </xf>
    <xf numFmtId="169" fontId="5" fillId="5" borderId="13" xfId="9" quotePrefix="1" applyNumberFormat="1" applyFont="1" applyFill="1" applyBorder="1" applyAlignment="1">
      <alignment vertical="center"/>
    </xf>
    <xf numFmtId="169" fontId="5" fillId="5" borderId="12" xfId="9" applyNumberFormat="1" applyFont="1" applyFill="1" applyBorder="1" applyAlignment="1">
      <alignment vertical="center"/>
    </xf>
    <xf numFmtId="169" fontId="5" fillId="0" borderId="0" xfId="0" applyNumberFormat="1" applyFont="1" applyAlignment="1">
      <alignment vertical="center"/>
    </xf>
    <xf numFmtId="169" fontId="2" fillId="0" borderId="13" xfId="0" applyNumberFormat="1" applyFont="1" applyBorder="1" applyAlignment="1">
      <alignment vertical="center" wrapText="1"/>
    </xf>
    <xf numFmtId="169" fontId="2" fillId="0" borderId="12" xfId="0" applyNumberFormat="1" applyFont="1" applyBorder="1" applyAlignment="1">
      <alignment vertical="center" wrapText="1"/>
    </xf>
    <xf numFmtId="169" fontId="2" fillId="0" borderId="13" xfId="0" applyNumberFormat="1" applyFont="1" applyBorder="1" applyAlignment="1">
      <alignment horizontal="right" vertical="center"/>
    </xf>
    <xf numFmtId="169" fontId="2" fillId="0" borderId="6" xfId="0" applyNumberFormat="1" applyFont="1" applyBorder="1" applyAlignment="1">
      <alignment vertical="center" wrapText="1"/>
    </xf>
    <xf numFmtId="169" fontId="2" fillId="0" borderId="1" xfId="0" applyNumberFormat="1" applyFont="1" applyBorder="1" applyAlignment="1">
      <alignment vertical="center" wrapText="1"/>
    </xf>
    <xf numFmtId="169" fontId="39" fillId="6" borderId="1" xfId="0" applyNumberFormat="1" applyFont="1" applyFill="1" applyBorder="1" applyAlignment="1">
      <alignment vertical="center" wrapText="1"/>
    </xf>
    <xf numFmtId="169" fontId="39" fillId="6" borderId="6" xfId="0" applyNumberFormat="1" applyFont="1" applyFill="1" applyBorder="1" applyAlignment="1">
      <alignment horizontal="right" vertical="center"/>
    </xf>
    <xf numFmtId="169" fontId="41" fillId="6" borderId="13" xfId="0" applyNumberFormat="1" applyFont="1" applyFill="1" applyBorder="1" applyAlignment="1">
      <alignment horizontal="right" vertical="center"/>
    </xf>
    <xf numFmtId="169" fontId="39" fillId="6" borderId="6" xfId="0" applyNumberFormat="1" applyFont="1" applyFill="1" applyBorder="1" applyAlignment="1">
      <alignment vertical="center" wrapText="1"/>
    </xf>
    <xf numFmtId="169" fontId="5" fillId="0" borderId="6" xfId="0" quotePrefix="1" applyNumberFormat="1" applyFont="1" applyBorder="1" applyAlignment="1">
      <alignment vertical="center" wrapText="1"/>
    </xf>
    <xf numFmtId="169" fontId="5" fillId="0" borderId="1" xfId="0" applyNumberFormat="1" applyFont="1" applyBorder="1" applyAlignment="1">
      <alignment vertical="center" wrapText="1"/>
    </xf>
    <xf numFmtId="169" fontId="5" fillId="0" borderId="13" xfId="0" applyNumberFormat="1" applyFont="1" applyBorder="1" applyAlignment="1">
      <alignment horizontal="right" vertical="center"/>
    </xf>
    <xf numFmtId="169" fontId="5" fillId="0" borderId="0" xfId="0" applyNumberFormat="1" applyFont="1" applyAlignment="1">
      <alignment horizontal="right" vertical="center"/>
    </xf>
    <xf numFmtId="169" fontId="2" fillId="0" borderId="7" xfId="0" applyNumberFormat="1" applyFont="1" applyBorder="1" applyAlignment="1">
      <alignment horizontal="right" vertical="center"/>
    </xf>
    <xf numFmtId="169" fontId="2" fillId="0" borderId="5" xfId="0" applyNumberFormat="1" applyFont="1" applyBorder="1" applyAlignment="1">
      <alignment vertical="center"/>
    </xf>
    <xf numFmtId="169" fontId="33" fillId="6" borderId="6" xfId="0" applyNumberFormat="1" applyFont="1" applyFill="1" applyBorder="1" applyAlignment="1">
      <alignment vertical="center"/>
    </xf>
    <xf numFmtId="169" fontId="33" fillId="6" borderId="1" xfId="0" applyNumberFormat="1" applyFont="1" applyFill="1" applyBorder="1" applyAlignment="1">
      <alignment vertical="center"/>
    </xf>
    <xf numFmtId="169" fontId="33" fillId="6" borderId="6" xfId="0" applyNumberFormat="1" applyFont="1" applyFill="1" applyBorder="1" applyAlignment="1">
      <alignment horizontal="right" vertical="center"/>
    </xf>
    <xf numFmtId="169" fontId="34" fillId="6" borderId="13" xfId="0" applyNumberFormat="1" applyFont="1" applyFill="1" applyBorder="1" applyAlignment="1">
      <alignment horizontal="right" vertical="center"/>
    </xf>
    <xf numFmtId="169" fontId="5" fillId="0" borderId="13" xfId="0" quotePrefix="1" applyNumberFormat="1" applyFont="1" applyBorder="1" applyAlignment="1">
      <alignment vertical="center" wrapText="1"/>
    </xf>
    <xf numFmtId="169" fontId="5" fillId="0" borderId="12" xfId="0" applyNumberFormat="1" applyFont="1" applyBorder="1" applyAlignment="1">
      <alignment vertical="center" wrapText="1"/>
    </xf>
    <xf numFmtId="169" fontId="2" fillId="0" borderId="12" xfId="0" applyNumberFormat="1" applyFont="1" applyBorder="1" applyAlignment="1">
      <alignment vertical="center"/>
    </xf>
    <xf numFmtId="169" fontId="2" fillId="0" borderId="1" xfId="0" applyNumberFormat="1" applyFont="1" applyBorder="1" applyAlignment="1">
      <alignment vertical="center"/>
    </xf>
    <xf numFmtId="169" fontId="2" fillId="0" borderId="2" xfId="0" applyNumberFormat="1" applyFont="1" applyBorder="1" applyAlignment="1">
      <alignment vertical="center" wrapText="1"/>
    </xf>
    <xf numFmtId="169" fontId="2" fillId="0" borderId="4" xfId="0" applyNumberFormat="1" applyFont="1" applyBorder="1" applyAlignment="1">
      <alignment vertical="center" wrapText="1"/>
    </xf>
    <xf numFmtId="0" fontId="32" fillId="0" borderId="0" xfId="0" applyFont="1" applyAlignment="1">
      <alignment vertical="center"/>
    </xf>
    <xf numFmtId="0" fontId="5" fillId="0" borderId="16" xfId="5" applyFont="1" applyBorder="1" applyAlignment="1">
      <alignment vertical="center"/>
    </xf>
    <xf numFmtId="0" fontId="5" fillId="0" borderId="3" xfId="5" applyFont="1" applyBorder="1" applyAlignment="1">
      <alignment vertical="center"/>
    </xf>
    <xf numFmtId="0" fontId="36" fillId="0" borderId="0" xfId="5" applyFont="1" applyAlignment="1">
      <alignment vertical="center"/>
    </xf>
    <xf numFmtId="1" fontId="2" fillId="0" borderId="0" xfId="5" applyNumberFormat="1" applyFont="1" applyAlignment="1">
      <alignment horizontal="left" vertical="center"/>
    </xf>
    <xf numFmtId="0" fontId="44" fillId="6" borderId="0" xfId="5" applyFont="1" applyFill="1" applyAlignment="1">
      <alignment vertical="center"/>
    </xf>
    <xf numFmtId="0" fontId="36" fillId="6" borderId="0" xfId="5" applyFont="1" applyFill="1" applyAlignment="1">
      <alignment vertical="center"/>
    </xf>
    <xf numFmtId="169" fontId="2" fillId="3" borderId="13" xfId="6" applyNumberFormat="1" applyFont="1" applyFill="1" applyBorder="1" applyAlignment="1" applyProtection="1">
      <alignment horizontal="right" vertical="center"/>
      <protection locked="0"/>
    </xf>
    <xf numFmtId="169" fontId="2" fillId="3" borderId="6" xfId="6" applyNumberFormat="1" applyFont="1" applyFill="1" applyBorder="1" applyAlignment="1" applyProtection="1">
      <alignment horizontal="right" vertical="center"/>
      <protection locked="0"/>
    </xf>
    <xf numFmtId="169" fontId="2" fillId="3" borderId="11" xfId="6" applyNumberFormat="1" applyFont="1" applyFill="1" applyBorder="1" applyAlignment="1" applyProtection="1">
      <alignment horizontal="right" vertical="center"/>
      <protection locked="0"/>
    </xf>
    <xf numFmtId="164" fontId="41" fillId="5" borderId="0" xfId="0" applyNumberFormat="1" applyFont="1" applyFill="1" applyAlignment="1">
      <alignment horizontal="left" vertical="center"/>
    </xf>
    <xf numFmtId="172" fontId="2" fillId="0" borderId="13" xfId="6" applyNumberFormat="1" applyFont="1" applyBorder="1" applyAlignment="1" applyProtection="1">
      <alignment horizontal="right" vertical="center"/>
    </xf>
    <xf numFmtId="172" fontId="2" fillId="0" borderId="6" xfId="6" applyNumberFormat="1" applyFont="1" applyBorder="1" applyAlignment="1" applyProtection="1">
      <alignment horizontal="right" vertical="center"/>
    </xf>
    <xf numFmtId="173" fontId="2" fillId="0" borderId="6" xfId="6" applyNumberFormat="1" applyFont="1" applyBorder="1" applyAlignment="1" applyProtection="1">
      <alignment horizontal="right" vertical="center"/>
    </xf>
    <xf numFmtId="173" fontId="33" fillId="0" borderId="6" xfId="6" applyNumberFormat="1" applyFont="1" applyBorder="1" applyAlignment="1" applyProtection="1">
      <alignment horizontal="right" vertical="center"/>
    </xf>
    <xf numFmtId="172" fontId="33" fillId="0" borderId="6" xfId="6" applyNumberFormat="1" applyFont="1" applyBorder="1" applyAlignment="1" applyProtection="1">
      <alignment horizontal="right" vertical="center"/>
    </xf>
    <xf numFmtId="173" fontId="2" fillId="0" borderId="13" xfId="6" applyNumberFormat="1" applyFont="1" applyBorder="1" applyAlignment="1" applyProtection="1">
      <alignment horizontal="right" vertical="center"/>
    </xf>
    <xf numFmtId="174" fontId="2" fillId="0" borderId="6" xfId="6" applyNumberFormat="1" applyFont="1" applyBorder="1" applyAlignment="1" applyProtection="1">
      <alignment horizontal="right" vertical="center"/>
    </xf>
    <xf numFmtId="174" fontId="33" fillId="0" borderId="6" xfId="6" applyNumberFormat="1" applyFont="1" applyBorder="1" applyAlignment="1" applyProtection="1">
      <alignment horizontal="right" vertical="center"/>
    </xf>
    <xf numFmtId="172" fontId="2" fillId="0" borderId="11" xfId="6" applyNumberFormat="1" applyFont="1" applyBorder="1" applyAlignment="1" applyProtection="1">
      <alignment horizontal="right" vertical="center"/>
    </xf>
    <xf numFmtId="173" fontId="47" fillId="0" borderId="19" xfId="6" applyNumberFormat="1" applyFont="1" applyBorder="1" applyAlignment="1" applyProtection="1">
      <alignment horizontal="right" vertical="center"/>
    </xf>
    <xf numFmtId="173" fontId="2" fillId="0" borderId="22" xfId="6" applyNumberFormat="1" applyFont="1" applyBorder="1" applyAlignment="1" applyProtection="1">
      <alignment horizontal="right" vertical="center"/>
    </xf>
    <xf numFmtId="0" fontId="47" fillId="3" borderId="24" xfId="0" applyFont="1" applyFill="1" applyBorder="1" applyAlignment="1" applyProtection="1">
      <alignment horizontal="left" vertical="top" wrapText="1"/>
      <protection locked="0"/>
    </xf>
    <xf numFmtId="0" fontId="47" fillId="3" borderId="25" xfId="0" applyFont="1" applyFill="1" applyBorder="1" applyAlignment="1" applyProtection="1">
      <alignment horizontal="left" vertical="top" wrapText="1"/>
      <protection locked="0"/>
    </xf>
    <xf numFmtId="0" fontId="47" fillId="3" borderId="26" xfId="0" applyFont="1" applyFill="1" applyBorder="1" applyAlignment="1" applyProtection="1">
      <alignment horizontal="left" vertical="top" wrapText="1"/>
      <protection locked="0"/>
    </xf>
    <xf numFmtId="0" fontId="5" fillId="2" borderId="0" xfId="0" applyFont="1" applyFill="1" applyAlignment="1">
      <alignment horizontal="left" vertical="top"/>
    </xf>
    <xf numFmtId="0" fontId="41" fillId="5" borderId="0" xfId="0" applyFont="1" applyFill="1" applyAlignment="1">
      <alignment horizontal="left" vertical="top"/>
    </xf>
    <xf numFmtId="0" fontId="2" fillId="3" borderId="13" xfId="0" applyFont="1" applyFill="1" applyBorder="1" applyAlignment="1" applyProtection="1">
      <alignment horizontal="left" vertical="top"/>
      <protection locked="0"/>
    </xf>
    <xf numFmtId="0" fontId="4" fillId="0" borderId="0" xfId="0" applyFont="1" applyAlignment="1">
      <alignment horizontal="left" vertical="top"/>
    </xf>
    <xf numFmtId="0" fontId="17" fillId="0" borderId="0" xfId="0" applyFont="1" applyAlignment="1">
      <alignment horizontal="left" vertical="top"/>
    </xf>
    <xf numFmtId="0" fontId="2" fillId="0" borderId="0" xfId="0" applyFont="1" applyAlignment="1">
      <alignment horizontal="left" vertical="top"/>
    </xf>
    <xf numFmtId="164" fontId="2" fillId="0" borderId="0" xfId="0" applyNumberFormat="1" applyFont="1" applyAlignment="1">
      <alignment horizontal="left" vertical="top"/>
    </xf>
    <xf numFmtId="0" fontId="2" fillId="0" borderId="20" xfId="0" applyFont="1" applyBorder="1" applyAlignment="1">
      <alignment vertical="center"/>
    </xf>
    <xf numFmtId="0" fontId="2" fillId="3" borderId="28" xfId="0" applyFont="1" applyFill="1" applyBorder="1" applyAlignment="1" applyProtection="1">
      <alignment vertical="center" wrapText="1"/>
      <protection locked="0"/>
    </xf>
    <xf numFmtId="0" fontId="2" fillId="3" borderId="6" xfId="0" applyFont="1" applyFill="1" applyBorder="1" applyAlignment="1" applyProtection="1">
      <alignment vertical="center" wrapText="1"/>
      <protection locked="0"/>
    </xf>
    <xf numFmtId="0" fontId="2" fillId="3" borderId="6" xfId="9" applyFill="1" applyBorder="1" applyAlignment="1" applyProtection="1">
      <alignment horizontal="left" vertical="center"/>
      <protection locked="0"/>
    </xf>
    <xf numFmtId="0" fontId="33" fillId="3" borderId="28" xfId="0" applyFont="1" applyFill="1" applyBorder="1" applyAlignment="1" applyProtection="1">
      <alignment horizontal="left" vertical="center"/>
      <protection locked="0"/>
    </xf>
    <xf numFmtId="0" fontId="2" fillId="0" borderId="0" xfId="0" applyFont="1" applyAlignment="1">
      <alignment vertical="top"/>
    </xf>
    <xf numFmtId="0" fontId="5" fillId="0" borderId="0" xfId="0" applyFont="1" applyAlignment="1">
      <alignment horizontal="left" vertical="top"/>
    </xf>
    <xf numFmtId="0" fontId="5" fillId="2" borderId="0" xfId="0" applyFont="1" applyFill="1" applyAlignment="1">
      <alignment vertical="top"/>
    </xf>
    <xf numFmtId="0" fontId="5" fillId="0" borderId="0" xfId="0" applyFont="1" applyAlignment="1">
      <alignment vertical="top"/>
    </xf>
    <xf numFmtId="0" fontId="2" fillId="0" borderId="0" xfId="9" applyAlignment="1">
      <alignment horizontal="left" vertical="top"/>
    </xf>
    <xf numFmtId="3" fontId="5" fillId="6" borderId="0" xfId="0" applyNumberFormat="1" applyFont="1" applyFill="1" applyAlignment="1">
      <alignment vertical="top" wrapText="1"/>
    </xf>
    <xf numFmtId="0" fontId="2" fillId="0" borderId="0" xfId="0" applyFont="1" applyAlignment="1">
      <alignment vertical="top" wrapText="1"/>
    </xf>
    <xf numFmtId="3" fontId="34" fillId="6" borderId="9" xfId="0" applyNumberFormat="1" applyFont="1" applyFill="1" applyBorder="1" applyAlignment="1">
      <alignment horizontal="left" vertical="top" wrapText="1"/>
    </xf>
    <xf numFmtId="0" fontId="2" fillId="0" borderId="13" xfId="0" applyFont="1" applyBorder="1" applyAlignment="1">
      <alignment vertical="top" wrapText="1"/>
    </xf>
    <xf numFmtId="0" fontId="2" fillId="0" borderId="2" xfId="0" applyFont="1" applyBorder="1" applyAlignment="1">
      <alignment vertical="top" wrapText="1"/>
    </xf>
    <xf numFmtId="0" fontId="18" fillId="0" borderId="0" xfId="0" applyFont="1" applyAlignment="1">
      <alignment vertical="top"/>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18" fillId="0" borderId="2" xfId="0" applyFont="1" applyBorder="1" applyAlignment="1" applyProtection="1">
      <alignment horizontal="left" vertical="top" wrapText="1"/>
      <protection hidden="1"/>
    </xf>
    <xf numFmtId="0" fontId="18" fillId="0" borderId="4" xfId="0" applyFont="1" applyBorder="1" applyAlignment="1">
      <alignment horizontal="left" vertical="top"/>
    </xf>
    <xf numFmtId="3" fontId="34" fillId="6" borderId="14" xfId="0" applyNumberFormat="1" applyFont="1" applyFill="1" applyBorder="1" applyAlignment="1">
      <alignment horizontal="left" vertical="top" wrapText="1"/>
    </xf>
    <xf numFmtId="0" fontId="0" fillId="0" borderId="17" xfId="0" applyBorder="1" applyAlignment="1">
      <alignment horizontal="left" vertical="top" wrapText="1"/>
    </xf>
    <xf numFmtId="0" fontId="2" fillId="3" borderId="13" xfId="0" applyFont="1" applyFill="1" applyBorder="1" applyAlignment="1" applyProtection="1">
      <alignment horizontal="left" vertical="center"/>
      <protection locked="0"/>
    </xf>
    <xf numFmtId="0" fontId="2" fillId="3" borderId="12" xfId="0" applyFont="1" applyFill="1" applyBorder="1" applyAlignment="1" applyProtection="1">
      <alignment horizontal="left" vertical="center"/>
      <protection locked="0"/>
    </xf>
    <xf numFmtId="0" fontId="5" fillId="2" borderId="13" xfId="9" applyFont="1" applyFill="1" applyBorder="1" applyAlignment="1">
      <alignment horizontal="left" vertical="center"/>
    </xf>
    <xf numFmtId="0" fontId="5" fillId="2" borderId="12" xfId="9" applyFont="1" applyFill="1" applyBorder="1" applyAlignment="1">
      <alignment horizontal="left" vertical="center"/>
    </xf>
    <xf numFmtId="0" fontId="2" fillId="3" borderId="2" xfId="0" applyFont="1" applyFill="1" applyBorder="1" applyAlignment="1" applyProtection="1">
      <alignment horizontal="left" vertical="center"/>
      <protection locked="0"/>
    </xf>
    <xf numFmtId="0" fontId="2" fillId="3" borderId="4" xfId="0" applyFont="1" applyFill="1" applyBorder="1" applyAlignment="1" applyProtection="1">
      <alignment horizontal="left" vertical="center"/>
      <protection locked="0"/>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6" xfId="0" applyFont="1" applyBorder="1" applyAlignment="1">
      <alignment horizontal="left" vertical="center"/>
    </xf>
    <xf numFmtId="0" fontId="2" fillId="0" borderId="1" xfId="0" applyFont="1" applyBorder="1" applyAlignment="1">
      <alignment horizontal="left" vertical="center"/>
    </xf>
    <xf numFmtId="0" fontId="2" fillId="3" borderId="28" xfId="0" applyFont="1" applyFill="1" applyBorder="1" applyAlignment="1" applyProtection="1">
      <alignment horizontal="left" vertical="top"/>
      <protection locked="0"/>
    </xf>
    <xf numFmtId="0" fontId="2" fillId="3" borderId="27" xfId="0" applyFont="1" applyFill="1" applyBorder="1" applyAlignment="1" applyProtection="1">
      <alignment horizontal="left" vertical="top"/>
      <protection locked="0"/>
    </xf>
  </cellXfs>
  <cellStyles count="10">
    <cellStyle name="Komma" xfId="2" builtinId="3"/>
    <cellStyle name="Komma 2" xfId="3" xr:uid="{00000000-0005-0000-0000-000002000000}"/>
    <cellStyle name="Link" xfId="1" builtinId="8"/>
    <cellStyle name="Normal_BTA_Matrix_DL_Trainer" xfId="4" xr:uid="{00000000-0005-0000-0000-000003000000}"/>
    <cellStyle name="Normal_Reporting_KKR" xfId="5" xr:uid="{00000000-0005-0000-0000-000005000000}"/>
    <cellStyle name="Prozent" xfId="6" builtinId="5"/>
    <cellStyle name="Standard" xfId="0" builtinId="0"/>
    <cellStyle name="Standard 2" xfId="7" xr:uid="{00000000-0005-0000-0000-000008000000}"/>
    <cellStyle name="Standard 2 2" xfId="8" xr:uid="{00000000-0005-0000-0000-000009000000}"/>
    <cellStyle name="Standard_Tabelle1" xfId="9" xr:uid="{00000000-0005-0000-0000-00000A000000}"/>
  </cellStyles>
  <dxfs count="47">
    <dxf>
      <font>
        <color rgb="FFFF0000"/>
      </font>
      <fill>
        <patternFill patternType="solid">
          <fgColor indexed="64"/>
          <bgColor rgb="FFFFC7CE"/>
        </patternFill>
      </fill>
    </dxf>
    <dxf>
      <font>
        <color rgb="FFFF0000"/>
      </font>
      <fill>
        <patternFill patternType="solid">
          <fgColor indexed="64"/>
          <bgColor rgb="FFFFC7CE"/>
        </patternFill>
      </fill>
    </dxf>
    <dxf>
      <font>
        <color rgb="FFFF0000"/>
      </font>
      <fill>
        <patternFill patternType="solid">
          <fgColor indexed="64"/>
          <bgColor rgb="FFFFC7CE"/>
        </patternFill>
      </fill>
    </dxf>
    <dxf>
      <font>
        <color rgb="FFFF0000"/>
      </font>
      <fill>
        <patternFill patternType="solid">
          <fgColor indexed="64"/>
          <bgColor rgb="FFFFC7CE"/>
        </patternFill>
      </fill>
    </dxf>
    <dxf>
      <font>
        <color rgb="FFFF0000"/>
      </font>
      <fill>
        <patternFill patternType="solid">
          <fgColor indexed="64"/>
          <bgColor rgb="FFFFC7CE"/>
        </patternFill>
      </fill>
    </dxf>
    <dxf>
      <font>
        <color rgb="FFFF0000"/>
      </font>
      <fill>
        <patternFill patternType="solid">
          <fgColor indexed="64"/>
          <bgColor rgb="FFFFC7CE"/>
        </patternFill>
      </fill>
    </dxf>
    <dxf>
      <font>
        <color rgb="FFFF0000"/>
      </font>
      <fill>
        <patternFill patternType="solid">
          <fgColor indexed="64"/>
          <bgColor rgb="FFE6B8B7"/>
        </patternFill>
      </fill>
    </dxf>
    <dxf>
      <font>
        <color rgb="FFFF0000"/>
      </font>
      <fill>
        <patternFill patternType="solid">
          <fgColor indexed="64"/>
          <bgColor rgb="FFE6B8B7"/>
        </patternFill>
      </fill>
    </dxf>
    <dxf>
      <font>
        <color rgb="FFFF0000"/>
      </font>
      <fill>
        <patternFill patternType="solid">
          <fgColor indexed="64"/>
          <bgColor rgb="FFE6B8B7"/>
        </patternFill>
      </fill>
    </dxf>
    <dxf>
      <font>
        <color rgb="FFFF0000"/>
      </font>
      <fill>
        <patternFill patternType="solid">
          <fgColor indexed="64"/>
          <bgColor rgb="FFE6B8B7"/>
        </patternFill>
      </fill>
    </dxf>
    <dxf>
      <font>
        <color rgb="FFFF0000"/>
      </font>
      <fill>
        <patternFill patternType="solid">
          <fgColor indexed="64"/>
          <bgColor rgb="FFE6B8B7"/>
        </patternFill>
      </fill>
    </dxf>
    <dxf>
      <font>
        <color rgb="FFFF0000"/>
      </font>
      <fill>
        <patternFill patternType="solid">
          <fgColor indexed="64"/>
          <bgColor rgb="FFE6B8B7"/>
        </patternFill>
      </fill>
    </dxf>
    <dxf>
      <font>
        <color rgb="FFFF0000"/>
      </font>
      <fill>
        <patternFill patternType="solid">
          <fgColor indexed="64"/>
          <bgColor rgb="FFE6B8B7"/>
        </patternFill>
      </fill>
    </dxf>
    <dxf>
      <font>
        <color rgb="FFFF0000"/>
      </font>
      <fill>
        <patternFill patternType="solid">
          <fgColor indexed="64"/>
          <bgColor rgb="FFE6B8B7"/>
        </patternFill>
      </fill>
    </dxf>
    <dxf>
      <font>
        <color rgb="FFFF0000"/>
      </font>
      <fill>
        <patternFill patternType="solid">
          <fgColor indexed="64"/>
          <bgColor rgb="FFE6B8B7"/>
        </patternFill>
      </fill>
    </dxf>
    <dxf>
      <font>
        <color rgb="FFFF0000"/>
      </font>
      <fill>
        <patternFill patternType="solid">
          <fgColor indexed="64"/>
          <bgColor rgb="FFE6B8B7"/>
        </patternFill>
      </fill>
    </dxf>
    <dxf>
      <font>
        <color rgb="FFFF0000"/>
      </font>
      <fill>
        <patternFill patternType="solid">
          <fgColor indexed="64"/>
          <bgColor rgb="FFE6B8B7"/>
        </patternFill>
      </fill>
    </dxf>
    <dxf>
      <font>
        <color rgb="FFFF0000"/>
      </font>
      <fill>
        <patternFill patternType="solid">
          <fgColor indexed="64"/>
          <bgColor rgb="FFE6B8B7"/>
        </patternFill>
      </fill>
    </dxf>
    <dxf>
      <font>
        <color rgb="FFFF0000"/>
      </font>
    </dxf>
    <dxf>
      <font>
        <color rgb="FFFF0000"/>
      </font>
    </dxf>
    <dxf>
      <font>
        <color rgb="FFFF0000"/>
      </font>
    </dxf>
    <dxf>
      <font>
        <color rgb="FFFF0000"/>
      </font>
    </dxf>
    <dxf>
      <font>
        <color rgb="FFFF0000"/>
      </font>
    </dxf>
    <dxf>
      <font>
        <color rgb="FFFF0000"/>
      </font>
    </dxf>
    <dxf>
      <font>
        <color rgb="FF9C0006"/>
      </font>
    </dxf>
    <dxf>
      <font>
        <color rgb="FF9C0006"/>
      </font>
    </dxf>
    <dxf>
      <font>
        <color rgb="FFFF0000"/>
      </font>
    </dxf>
    <dxf>
      <font>
        <color rgb="FFFF0000"/>
      </font>
    </dxf>
    <dxf>
      <font>
        <color rgb="FFFF0000"/>
      </font>
    </dxf>
    <dxf>
      <font>
        <color rgb="FF00B050"/>
      </font>
    </dxf>
    <dxf>
      <font>
        <color rgb="FFFF0000"/>
      </font>
    </dxf>
    <dxf>
      <font>
        <color rgb="FFFF0000"/>
      </font>
    </dxf>
    <dxf>
      <font>
        <color rgb="FFC62828"/>
      </font>
    </dxf>
    <dxf>
      <font>
        <color rgb="FFF9A825"/>
      </font>
    </dxf>
    <dxf>
      <font>
        <color rgb="FF2E7D32"/>
      </font>
    </dxf>
    <dxf>
      <font>
        <color rgb="FFC62828"/>
      </font>
    </dxf>
    <dxf>
      <font>
        <color rgb="FFF9A825"/>
      </font>
    </dxf>
    <dxf>
      <font>
        <color rgb="FF2E7D32"/>
      </font>
    </dxf>
    <dxf>
      <font>
        <color rgb="FFC62828"/>
      </font>
    </dxf>
    <dxf>
      <font>
        <color rgb="FFF9A825"/>
      </font>
    </dxf>
    <dxf>
      <font>
        <color rgb="FF2E7D32"/>
      </font>
    </dxf>
    <dxf>
      <font>
        <color rgb="FFC62828"/>
      </font>
    </dxf>
    <dxf>
      <font>
        <color rgb="FFF9A825"/>
      </font>
    </dxf>
    <dxf>
      <font>
        <color rgb="FF2E7D32"/>
      </font>
    </dxf>
    <dxf>
      <font>
        <color rgb="FFC62828"/>
      </font>
    </dxf>
    <dxf>
      <font>
        <color rgb="FFF9A825"/>
      </font>
    </dxf>
    <dxf>
      <font>
        <color rgb="FF2E7D32"/>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62828"/>
      <color rgb="FFF9A825"/>
      <color rgb="FF2E7D32"/>
      <color rgb="FFF2F2F2"/>
      <color rgb="FFF8A163"/>
      <color rgb="FF808080"/>
      <color rgb="FFFFFFCC"/>
      <color rgb="FFE1AF68"/>
      <color rgb="FFFDB6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_Chartdaten!$A$3</c:f>
              <c:strCache>
                <c:ptCount val="1"/>
                <c:pt idx="0">
                  <c:v>Nettoumsatz</c:v>
                </c:pt>
              </c:strCache>
            </c:strRef>
          </c:tx>
          <c:spPr>
            <a:solidFill>
              <a:srgbClr val="2C5F8A"/>
            </a:solidFill>
            <a:ln>
              <a:noFill/>
            </a:ln>
            <a:effectLst/>
          </c:spPr>
          <c:invertIfNegative val="0"/>
          <c:cat>
            <c:strRef>
              <c:f>_Chartdaten!$B$2:$D$2</c:f>
              <c:strCache>
                <c:ptCount val="3"/>
                <c:pt idx="0">
                  <c:v>Plan 2027</c:v>
                </c:pt>
                <c:pt idx="1">
                  <c:v>Plan 2028</c:v>
                </c:pt>
                <c:pt idx="2">
                  <c:v>Plan 2029</c:v>
                </c:pt>
              </c:strCache>
            </c:strRef>
          </c:cat>
          <c:val>
            <c:numRef>
              <c:f>_Chartdaten!$B$3:$D$3</c:f>
              <c:numCache>
                <c:formatCode>General</c:formatCode>
                <c:ptCount val="3"/>
                <c:pt idx="0">
                  <c:v>0</c:v>
                </c:pt>
                <c:pt idx="1">
                  <c:v>0</c:v>
                </c:pt>
                <c:pt idx="2">
                  <c:v>0</c:v>
                </c:pt>
              </c:numCache>
            </c:numRef>
          </c:val>
          <c:extLst>
            <c:ext xmlns:c16="http://schemas.microsoft.com/office/drawing/2014/chart" uri="{C3380CC4-5D6E-409C-BE32-E72D297353CC}">
              <c16:uniqueId val="{00000000-AFA8-4F58-A8CA-3E5030812219}"/>
            </c:ext>
          </c:extLst>
        </c:ser>
        <c:ser>
          <c:idx val="1"/>
          <c:order val="1"/>
          <c:tx>
            <c:strRef>
              <c:f>_Chartdaten!$A$4</c:f>
              <c:strCache>
                <c:ptCount val="1"/>
                <c:pt idx="0">
                  <c:v>EBITDA</c:v>
                </c:pt>
              </c:strCache>
            </c:strRef>
          </c:tx>
          <c:spPr>
            <a:solidFill>
              <a:srgbClr val="E8A317"/>
            </a:solidFill>
            <a:ln>
              <a:noFill/>
            </a:ln>
            <a:effectLst/>
          </c:spPr>
          <c:invertIfNegative val="0"/>
          <c:cat>
            <c:strRef>
              <c:f>_Chartdaten!$B$2:$D$2</c:f>
              <c:strCache>
                <c:ptCount val="3"/>
                <c:pt idx="0">
                  <c:v>Plan 2027</c:v>
                </c:pt>
                <c:pt idx="1">
                  <c:v>Plan 2028</c:v>
                </c:pt>
                <c:pt idx="2">
                  <c:v>Plan 2029</c:v>
                </c:pt>
              </c:strCache>
            </c:strRef>
          </c:cat>
          <c:val>
            <c:numRef>
              <c:f>_Chartdaten!$B$4:$D$4</c:f>
              <c:numCache>
                <c:formatCode>General</c:formatCode>
                <c:ptCount val="3"/>
                <c:pt idx="0">
                  <c:v>0</c:v>
                </c:pt>
                <c:pt idx="1">
                  <c:v>0</c:v>
                </c:pt>
                <c:pt idx="2">
                  <c:v>0</c:v>
                </c:pt>
              </c:numCache>
            </c:numRef>
          </c:val>
          <c:extLst>
            <c:ext xmlns:c16="http://schemas.microsoft.com/office/drawing/2014/chart" uri="{C3380CC4-5D6E-409C-BE32-E72D297353CC}">
              <c16:uniqueId val="{00000001-AFA8-4F58-A8CA-3E5030812219}"/>
            </c:ext>
          </c:extLst>
        </c:ser>
        <c:ser>
          <c:idx val="2"/>
          <c:order val="2"/>
          <c:tx>
            <c:strRef>
              <c:f>_Chartdaten!$A$5</c:f>
              <c:strCache>
                <c:ptCount val="1"/>
                <c:pt idx="0">
                  <c:v>Reingewinn</c:v>
                </c:pt>
              </c:strCache>
            </c:strRef>
          </c:tx>
          <c:spPr>
            <a:solidFill>
              <a:srgbClr val="2E7D32"/>
            </a:solidFill>
            <a:ln>
              <a:noFill/>
            </a:ln>
            <a:effectLst/>
          </c:spPr>
          <c:invertIfNegative val="0"/>
          <c:cat>
            <c:strRef>
              <c:f>_Chartdaten!$B$2:$D$2</c:f>
              <c:strCache>
                <c:ptCount val="3"/>
                <c:pt idx="0">
                  <c:v>Plan 2027</c:v>
                </c:pt>
                <c:pt idx="1">
                  <c:v>Plan 2028</c:v>
                </c:pt>
                <c:pt idx="2">
                  <c:v>Plan 2029</c:v>
                </c:pt>
              </c:strCache>
            </c:strRef>
          </c:cat>
          <c:val>
            <c:numRef>
              <c:f>_Chartdaten!$B$5:$D$5</c:f>
              <c:numCache>
                <c:formatCode>General</c:formatCode>
                <c:ptCount val="3"/>
                <c:pt idx="0">
                  <c:v>0</c:v>
                </c:pt>
                <c:pt idx="1">
                  <c:v>0</c:v>
                </c:pt>
                <c:pt idx="2">
                  <c:v>0</c:v>
                </c:pt>
              </c:numCache>
            </c:numRef>
          </c:val>
          <c:extLst>
            <c:ext xmlns:c16="http://schemas.microsoft.com/office/drawing/2014/chart" uri="{C3380CC4-5D6E-409C-BE32-E72D297353CC}">
              <c16:uniqueId val="{00000002-AFA8-4F58-A8CA-3E5030812219}"/>
            </c:ext>
          </c:extLst>
        </c:ser>
        <c:dLbls>
          <c:showLegendKey val="0"/>
          <c:showVal val="0"/>
          <c:showCatName val="0"/>
          <c:showSerName val="0"/>
          <c:showPercent val="0"/>
          <c:showBubbleSize val="0"/>
        </c:dLbls>
        <c:gapWidth val="219"/>
        <c:overlap val="-27"/>
        <c:axId val="625843231"/>
        <c:axId val="625836511"/>
      </c:barChart>
      <c:catAx>
        <c:axId val="6258432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rgbClr val="808080"/>
                </a:solidFill>
                <a:latin typeface="Arial"/>
                <a:ea typeface="Arial"/>
                <a:cs typeface="Arial"/>
              </a:defRPr>
            </a:pPr>
            <a:endParaRPr lang="de-DE"/>
          </a:p>
        </c:txPr>
        <c:crossAx val="625836511"/>
        <c:crosses val="autoZero"/>
        <c:auto val="1"/>
        <c:lblAlgn val="ctr"/>
        <c:lblOffset val="100"/>
        <c:noMultiLvlLbl val="0"/>
      </c:catAx>
      <c:valAx>
        <c:axId val="62583651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rgbClr val="808080"/>
                </a:solidFill>
                <a:latin typeface="Arial"/>
                <a:ea typeface="Arial"/>
                <a:cs typeface="Arial"/>
              </a:defRPr>
            </a:pPr>
            <a:endParaRPr lang="de-DE"/>
          </a:p>
        </c:txPr>
        <c:crossAx val="6258432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Arial"/>
              <a:ea typeface="Arial"/>
              <a:cs typeface="Arial"/>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_Chartdaten!$B$7</c:f>
              <c:strCache>
                <c:ptCount val="1"/>
                <c:pt idx="0">
                  <c:v>Endbestand</c:v>
                </c:pt>
              </c:strCache>
            </c:strRef>
          </c:tx>
          <c:spPr>
            <a:ln w="25400" cap="rnd">
              <a:solidFill>
                <a:srgbClr val="00838F"/>
              </a:solidFill>
              <a:prstDash val="solid"/>
              <a:round/>
            </a:ln>
            <a:effectLst/>
          </c:spPr>
          <c:marker>
            <c:symbol val="none"/>
          </c:marker>
          <c:cat>
            <c:strRef>
              <c:f>_Chartdaten!$A$8:$A$19</c:f>
              <c:strCache>
                <c:ptCount val="12"/>
                <c:pt idx="0">
                  <c:v>Jan</c:v>
                </c:pt>
                <c:pt idx="1">
                  <c:v>Feb</c:v>
                </c:pt>
                <c:pt idx="2">
                  <c:v>Mär</c:v>
                </c:pt>
                <c:pt idx="3">
                  <c:v>Apr</c:v>
                </c:pt>
                <c:pt idx="4">
                  <c:v>Mai</c:v>
                </c:pt>
                <c:pt idx="5">
                  <c:v>Jun</c:v>
                </c:pt>
                <c:pt idx="6">
                  <c:v>Jul</c:v>
                </c:pt>
                <c:pt idx="7">
                  <c:v>Aug</c:v>
                </c:pt>
                <c:pt idx="8">
                  <c:v>Sep</c:v>
                </c:pt>
                <c:pt idx="9">
                  <c:v>Okt</c:v>
                </c:pt>
                <c:pt idx="10">
                  <c:v>Nov</c:v>
                </c:pt>
                <c:pt idx="11">
                  <c:v>Dez</c:v>
                </c:pt>
              </c:strCache>
            </c:strRef>
          </c:cat>
          <c:val>
            <c:numRef>
              <c:f>_Chartdaten!$B$8:$B$19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2837-4474-BE5F-420C3AC7C8C3}"/>
            </c:ext>
          </c:extLst>
        </c:ser>
        <c:ser>
          <c:idx val="1"/>
          <c:order val="1"/>
          <c:tx>
            <c:strRef>
              <c:f>_Chartdaten!$C$7</c:f>
              <c:strCache>
                <c:ptCount val="1"/>
                <c:pt idx="0">
                  <c:v>Kreditlimite</c:v>
                </c:pt>
              </c:strCache>
            </c:strRef>
          </c:tx>
          <c:spPr>
            <a:ln w="28575" cap="rnd">
              <a:solidFill>
                <a:srgbClr val="8D6E63"/>
              </a:solidFill>
              <a:prstDash val="solid"/>
              <a:round/>
            </a:ln>
            <a:effectLst/>
          </c:spPr>
          <c:marker>
            <c:symbol val="none"/>
          </c:marker>
          <c:cat>
            <c:strRef>
              <c:f>_Chartdaten!$A$8:$A$19</c:f>
              <c:strCache>
                <c:ptCount val="12"/>
                <c:pt idx="0">
                  <c:v>Jan</c:v>
                </c:pt>
                <c:pt idx="1">
                  <c:v>Feb</c:v>
                </c:pt>
                <c:pt idx="2">
                  <c:v>Mär</c:v>
                </c:pt>
                <c:pt idx="3">
                  <c:v>Apr</c:v>
                </c:pt>
                <c:pt idx="4">
                  <c:v>Mai</c:v>
                </c:pt>
                <c:pt idx="5">
                  <c:v>Jun</c:v>
                </c:pt>
                <c:pt idx="6">
                  <c:v>Jul</c:v>
                </c:pt>
                <c:pt idx="7">
                  <c:v>Aug</c:v>
                </c:pt>
                <c:pt idx="8">
                  <c:v>Sep</c:v>
                </c:pt>
                <c:pt idx="9">
                  <c:v>Okt</c:v>
                </c:pt>
                <c:pt idx="10">
                  <c:v>Nov</c:v>
                </c:pt>
                <c:pt idx="11">
                  <c:v>Dez</c:v>
                </c:pt>
              </c:strCache>
            </c:strRef>
          </c:cat>
          <c:val>
            <c:numRef>
              <c:f>_Chartdaten!$C$8:$C$19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2837-4474-BE5F-420C3AC7C8C3}"/>
            </c:ext>
          </c:extLst>
        </c:ser>
        <c:dLbls>
          <c:showLegendKey val="0"/>
          <c:showVal val="0"/>
          <c:showCatName val="0"/>
          <c:showSerName val="0"/>
          <c:showPercent val="0"/>
          <c:showBubbleSize val="0"/>
        </c:dLbls>
        <c:smooth val="0"/>
        <c:axId val="625864831"/>
        <c:axId val="625867711"/>
      </c:lineChart>
      <c:catAx>
        <c:axId val="6258648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rgbClr val="808080"/>
                </a:solidFill>
                <a:latin typeface="Arial"/>
                <a:ea typeface="Arial"/>
                <a:cs typeface="Arial"/>
              </a:defRPr>
            </a:pPr>
            <a:endParaRPr lang="de-DE"/>
          </a:p>
        </c:txPr>
        <c:crossAx val="625867711"/>
        <c:crosses val="autoZero"/>
        <c:auto val="1"/>
        <c:lblAlgn val="ctr"/>
        <c:lblOffset val="100"/>
        <c:noMultiLvlLbl val="0"/>
      </c:catAx>
      <c:valAx>
        <c:axId val="62586771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rgbClr val="808080"/>
                </a:solidFill>
                <a:latin typeface="Arial"/>
                <a:ea typeface="Arial"/>
                <a:cs typeface="Arial"/>
              </a:defRPr>
            </a:pPr>
            <a:endParaRPr lang="de-DE"/>
          </a:p>
        </c:txPr>
        <c:crossAx val="6258648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Arial"/>
              <a:ea typeface="Arial"/>
              <a:cs typeface="Arial"/>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hyperlink" Target="#'7 Bilanz'!A1"/><Relationship Id="rId3" Type="http://schemas.openxmlformats.org/officeDocument/2006/relationships/hyperlink" Target="#'2 Kosten'!A1"/><Relationship Id="rId7" Type="http://schemas.openxmlformats.org/officeDocument/2006/relationships/hyperlink" Target="#'6 Liquidit&#228;t'!A1"/><Relationship Id="rId12" Type="http://schemas.openxmlformats.org/officeDocument/2006/relationships/image" Target="../media/image1.tmp"/><Relationship Id="rId2" Type="http://schemas.openxmlformats.org/officeDocument/2006/relationships/hyperlink" Target="#Titelseite!A1"/><Relationship Id="rId1" Type="http://schemas.openxmlformats.org/officeDocument/2006/relationships/hyperlink" Target="#Hinweise!A1"/><Relationship Id="rId6" Type="http://schemas.openxmlformats.org/officeDocument/2006/relationships/hyperlink" Target="#'5 Erfolg'!A1"/><Relationship Id="rId11" Type="http://schemas.openxmlformats.org/officeDocument/2006/relationships/hyperlink" Target="#'1 Umsatz'!A1"/><Relationship Id="rId5" Type="http://schemas.openxmlformats.org/officeDocument/2006/relationships/hyperlink" Target="#'4 Finanzierung'!A1"/><Relationship Id="rId10" Type="http://schemas.openxmlformats.org/officeDocument/2006/relationships/hyperlink" Target="#'0 &#220;bersicht'!A1"/><Relationship Id="rId4" Type="http://schemas.openxmlformats.org/officeDocument/2006/relationships/hyperlink" Target="#'3 Investitionen'!A1"/><Relationship Id="rId9" Type="http://schemas.openxmlformats.org/officeDocument/2006/relationships/hyperlink" Target="#'8 Kennzahlen'!A1"/></Relationships>
</file>

<file path=xl/drawings/_rels/drawing2.xml.rels><?xml version="1.0" encoding="UTF-8" standalone="yes"?>
<Relationships xmlns="http://schemas.openxmlformats.org/package/2006/relationships"><Relationship Id="rId8" Type="http://schemas.openxmlformats.org/officeDocument/2006/relationships/hyperlink" Target="#'7 Bilanz'!A1"/><Relationship Id="rId3" Type="http://schemas.openxmlformats.org/officeDocument/2006/relationships/hyperlink" Target="#'2 Kosten'!A1"/><Relationship Id="rId7" Type="http://schemas.openxmlformats.org/officeDocument/2006/relationships/hyperlink" Target="#'6 Liquidit&#228;t'!A1"/><Relationship Id="rId12" Type="http://schemas.openxmlformats.org/officeDocument/2006/relationships/image" Target="../media/image1.tmp"/><Relationship Id="rId2" Type="http://schemas.openxmlformats.org/officeDocument/2006/relationships/hyperlink" Target="#Titelseite!A1"/><Relationship Id="rId1" Type="http://schemas.openxmlformats.org/officeDocument/2006/relationships/hyperlink" Target="#Hinweise!A1"/><Relationship Id="rId6" Type="http://schemas.openxmlformats.org/officeDocument/2006/relationships/hyperlink" Target="#'5 Erfolg'!A1"/><Relationship Id="rId11" Type="http://schemas.openxmlformats.org/officeDocument/2006/relationships/hyperlink" Target="#'1 Umsatz'!A1"/><Relationship Id="rId5" Type="http://schemas.openxmlformats.org/officeDocument/2006/relationships/hyperlink" Target="#'4 Finanzierung'!A1"/><Relationship Id="rId10" Type="http://schemas.openxmlformats.org/officeDocument/2006/relationships/hyperlink" Target="#'0 &#220;bersicht'!A1"/><Relationship Id="rId4" Type="http://schemas.openxmlformats.org/officeDocument/2006/relationships/hyperlink" Target="#'3 Investitionen'!A1"/><Relationship Id="rId9" Type="http://schemas.openxmlformats.org/officeDocument/2006/relationships/hyperlink" Target="#'8 Kennzahlen'!A1"/></Relationships>
</file>

<file path=xl/drawings/_rels/drawing3.xml.rels><?xml version="1.0" encoding="UTF-8" standalone="yes"?>
<Relationships xmlns="http://schemas.openxmlformats.org/package/2006/relationships"><Relationship Id="rId8" Type="http://schemas.openxmlformats.org/officeDocument/2006/relationships/hyperlink" Target="#'5 Erfolg'!A1"/><Relationship Id="rId13" Type="http://schemas.openxmlformats.org/officeDocument/2006/relationships/hyperlink" Target="#'1 Umsatz'!A1"/><Relationship Id="rId3" Type="http://schemas.openxmlformats.org/officeDocument/2006/relationships/hyperlink" Target="#Hinweise!A1"/><Relationship Id="rId7" Type="http://schemas.openxmlformats.org/officeDocument/2006/relationships/hyperlink" Target="#'4 Finanzierung'!A1"/><Relationship Id="rId12" Type="http://schemas.openxmlformats.org/officeDocument/2006/relationships/hyperlink" Target="#'0 &#220;bersicht'!A1"/><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hyperlink" Target="#'3 Investitionen'!A1"/><Relationship Id="rId11" Type="http://schemas.openxmlformats.org/officeDocument/2006/relationships/hyperlink" Target="#'8 Kennzahlen'!A1"/><Relationship Id="rId5" Type="http://schemas.openxmlformats.org/officeDocument/2006/relationships/hyperlink" Target="#'2 Kosten'!A1"/><Relationship Id="rId10" Type="http://schemas.openxmlformats.org/officeDocument/2006/relationships/hyperlink" Target="#'7 Bilanz'!A1"/><Relationship Id="rId4" Type="http://schemas.openxmlformats.org/officeDocument/2006/relationships/hyperlink" Target="#Titelseite!A1"/><Relationship Id="rId9" Type="http://schemas.openxmlformats.org/officeDocument/2006/relationships/hyperlink" Target="#'6 Liquidit&#228;t'!A1"/><Relationship Id="rId14" Type="http://schemas.openxmlformats.org/officeDocument/2006/relationships/image" Target="../media/image1.tmp"/></Relationships>
</file>

<file path=xl/drawings/_rels/drawing4.xml.rels><?xml version="1.0" encoding="UTF-8" standalone="yes"?>
<Relationships xmlns="http://schemas.openxmlformats.org/package/2006/relationships"><Relationship Id="rId8" Type="http://schemas.openxmlformats.org/officeDocument/2006/relationships/hyperlink" Target="#'7 Bilanz'!A1"/><Relationship Id="rId3" Type="http://schemas.openxmlformats.org/officeDocument/2006/relationships/hyperlink" Target="#'2 Kosten'!A1"/><Relationship Id="rId7" Type="http://schemas.openxmlformats.org/officeDocument/2006/relationships/hyperlink" Target="#'6 Liquidit&#228;t'!A1"/><Relationship Id="rId12" Type="http://schemas.openxmlformats.org/officeDocument/2006/relationships/image" Target="../media/image1.tmp"/><Relationship Id="rId2" Type="http://schemas.openxmlformats.org/officeDocument/2006/relationships/hyperlink" Target="#Titelseite!A1"/><Relationship Id="rId1" Type="http://schemas.openxmlformats.org/officeDocument/2006/relationships/hyperlink" Target="#Hinweise!A1"/><Relationship Id="rId6" Type="http://schemas.openxmlformats.org/officeDocument/2006/relationships/hyperlink" Target="#'5 Erfolg'!A1"/><Relationship Id="rId11" Type="http://schemas.openxmlformats.org/officeDocument/2006/relationships/hyperlink" Target="#'1 Umsatz'!A1"/><Relationship Id="rId5" Type="http://schemas.openxmlformats.org/officeDocument/2006/relationships/hyperlink" Target="#'4 Finanzierung'!A1"/><Relationship Id="rId10" Type="http://schemas.openxmlformats.org/officeDocument/2006/relationships/hyperlink" Target="#'0 &#220;bersicht'!A1"/><Relationship Id="rId4" Type="http://schemas.openxmlformats.org/officeDocument/2006/relationships/hyperlink" Target="#'3 Investitionen'!A1"/><Relationship Id="rId9" Type="http://schemas.openxmlformats.org/officeDocument/2006/relationships/hyperlink" Target="#'8 Kennzahlen'!A1"/></Relationships>
</file>

<file path=xl/drawings/_rels/drawing5.xml.rels><?xml version="1.0" encoding="UTF-8" standalone="yes"?>
<Relationships xmlns="http://schemas.openxmlformats.org/package/2006/relationships"><Relationship Id="rId8" Type="http://schemas.openxmlformats.org/officeDocument/2006/relationships/hyperlink" Target="#'7 Bilanz'!A1"/><Relationship Id="rId3" Type="http://schemas.openxmlformats.org/officeDocument/2006/relationships/hyperlink" Target="#'2 Kosten'!A1"/><Relationship Id="rId7" Type="http://schemas.openxmlformats.org/officeDocument/2006/relationships/hyperlink" Target="#'6 Liquidit&#228;t'!A1"/><Relationship Id="rId12" Type="http://schemas.openxmlformats.org/officeDocument/2006/relationships/image" Target="../media/image1.tmp"/><Relationship Id="rId2" Type="http://schemas.openxmlformats.org/officeDocument/2006/relationships/hyperlink" Target="#Titelseite!A1"/><Relationship Id="rId1" Type="http://schemas.openxmlformats.org/officeDocument/2006/relationships/hyperlink" Target="#Hinweise!A1"/><Relationship Id="rId6" Type="http://schemas.openxmlformats.org/officeDocument/2006/relationships/hyperlink" Target="#'5 Erfolg'!A1"/><Relationship Id="rId11" Type="http://schemas.openxmlformats.org/officeDocument/2006/relationships/hyperlink" Target="#'1 Umsatz'!A1"/><Relationship Id="rId5" Type="http://schemas.openxmlformats.org/officeDocument/2006/relationships/hyperlink" Target="#'4 Finanzierung'!A1"/><Relationship Id="rId10" Type="http://schemas.openxmlformats.org/officeDocument/2006/relationships/hyperlink" Target="#'0 &#220;bersicht'!A1"/><Relationship Id="rId4" Type="http://schemas.openxmlformats.org/officeDocument/2006/relationships/hyperlink" Target="#'3 Investitionen'!A1"/><Relationship Id="rId9" Type="http://schemas.openxmlformats.org/officeDocument/2006/relationships/hyperlink" Target="#'8 Kennzahlen'!A1"/></Relationships>
</file>

<file path=xl/drawings/_rels/drawing6.xml.rels><?xml version="1.0" encoding="UTF-8" standalone="yes"?>
<Relationships xmlns="http://schemas.openxmlformats.org/package/2006/relationships"><Relationship Id="rId8" Type="http://schemas.openxmlformats.org/officeDocument/2006/relationships/hyperlink" Target="#'7 Bilanz'!A1"/><Relationship Id="rId3" Type="http://schemas.openxmlformats.org/officeDocument/2006/relationships/hyperlink" Target="#'2 Kosten'!A1"/><Relationship Id="rId7" Type="http://schemas.openxmlformats.org/officeDocument/2006/relationships/hyperlink" Target="#'6 Liquidit&#228;t'!A1"/><Relationship Id="rId12" Type="http://schemas.openxmlformats.org/officeDocument/2006/relationships/image" Target="../media/image1.tmp"/><Relationship Id="rId2" Type="http://schemas.openxmlformats.org/officeDocument/2006/relationships/hyperlink" Target="#Titelseite!A1"/><Relationship Id="rId1" Type="http://schemas.openxmlformats.org/officeDocument/2006/relationships/hyperlink" Target="#Hinweise!A1"/><Relationship Id="rId6" Type="http://schemas.openxmlformats.org/officeDocument/2006/relationships/hyperlink" Target="#'5 Erfolg'!A1"/><Relationship Id="rId11" Type="http://schemas.openxmlformats.org/officeDocument/2006/relationships/hyperlink" Target="#'1 Umsatz'!A1"/><Relationship Id="rId5" Type="http://schemas.openxmlformats.org/officeDocument/2006/relationships/hyperlink" Target="#'4 Finanzierung'!A1"/><Relationship Id="rId10" Type="http://schemas.openxmlformats.org/officeDocument/2006/relationships/hyperlink" Target="#'0 &#220;bersicht'!A1"/><Relationship Id="rId4" Type="http://schemas.openxmlformats.org/officeDocument/2006/relationships/hyperlink" Target="#'3 Investitionen'!A1"/><Relationship Id="rId9" Type="http://schemas.openxmlformats.org/officeDocument/2006/relationships/hyperlink" Target="#'8 Kennzahlen'!A1"/></Relationships>
</file>

<file path=xl/drawings/_rels/drawing7.xml.rels><?xml version="1.0" encoding="UTF-8" standalone="yes"?>
<Relationships xmlns="http://schemas.openxmlformats.org/package/2006/relationships"><Relationship Id="rId8" Type="http://schemas.openxmlformats.org/officeDocument/2006/relationships/hyperlink" Target="#'7 Bilanz'!A1"/><Relationship Id="rId3" Type="http://schemas.openxmlformats.org/officeDocument/2006/relationships/hyperlink" Target="#'2 Kosten'!A1"/><Relationship Id="rId7" Type="http://schemas.openxmlformats.org/officeDocument/2006/relationships/hyperlink" Target="#'6 Liquidit&#228;t'!A1"/><Relationship Id="rId12" Type="http://schemas.openxmlformats.org/officeDocument/2006/relationships/image" Target="../media/image1.tmp"/><Relationship Id="rId2" Type="http://schemas.openxmlformats.org/officeDocument/2006/relationships/hyperlink" Target="#Titelseite!A1"/><Relationship Id="rId1" Type="http://schemas.openxmlformats.org/officeDocument/2006/relationships/hyperlink" Target="#Hinweise!A1"/><Relationship Id="rId6" Type="http://schemas.openxmlformats.org/officeDocument/2006/relationships/hyperlink" Target="#'5 Erfolg'!A1"/><Relationship Id="rId11" Type="http://schemas.openxmlformats.org/officeDocument/2006/relationships/hyperlink" Target="#'1 Umsatz'!A1"/><Relationship Id="rId5" Type="http://schemas.openxmlformats.org/officeDocument/2006/relationships/hyperlink" Target="#'4 Finanzierung'!A1"/><Relationship Id="rId10" Type="http://schemas.openxmlformats.org/officeDocument/2006/relationships/hyperlink" Target="#'0 &#220;bersicht'!A1"/><Relationship Id="rId4" Type="http://schemas.openxmlformats.org/officeDocument/2006/relationships/hyperlink" Target="#'3 Investitionen'!A1"/><Relationship Id="rId9" Type="http://schemas.openxmlformats.org/officeDocument/2006/relationships/hyperlink" Target="#'8 Kennzahlen'!A1"/></Relationships>
</file>

<file path=xl/drawings/_rels/drawing8.xml.rels><?xml version="1.0" encoding="UTF-8" standalone="yes"?>
<Relationships xmlns="http://schemas.openxmlformats.org/package/2006/relationships"><Relationship Id="rId8" Type="http://schemas.openxmlformats.org/officeDocument/2006/relationships/hyperlink" Target="#'7 Bilanz'!A1"/><Relationship Id="rId3" Type="http://schemas.openxmlformats.org/officeDocument/2006/relationships/hyperlink" Target="#'2 Kosten'!A1"/><Relationship Id="rId7" Type="http://schemas.openxmlformats.org/officeDocument/2006/relationships/hyperlink" Target="#'6 Liquidit&#228;t'!A1"/><Relationship Id="rId12" Type="http://schemas.openxmlformats.org/officeDocument/2006/relationships/image" Target="../media/image1.tmp"/><Relationship Id="rId2" Type="http://schemas.openxmlformats.org/officeDocument/2006/relationships/hyperlink" Target="#Titelseite!A1"/><Relationship Id="rId1" Type="http://schemas.openxmlformats.org/officeDocument/2006/relationships/hyperlink" Target="#Hinweise!A1"/><Relationship Id="rId6" Type="http://schemas.openxmlformats.org/officeDocument/2006/relationships/hyperlink" Target="#'5 Erfolg'!A1"/><Relationship Id="rId11" Type="http://schemas.openxmlformats.org/officeDocument/2006/relationships/hyperlink" Target="#'1 Umsatz'!A1"/><Relationship Id="rId5" Type="http://schemas.openxmlformats.org/officeDocument/2006/relationships/hyperlink" Target="#'4 Finanzierung'!A1"/><Relationship Id="rId10" Type="http://schemas.openxmlformats.org/officeDocument/2006/relationships/hyperlink" Target="#'0 &#220;bersicht'!A1"/><Relationship Id="rId4" Type="http://schemas.openxmlformats.org/officeDocument/2006/relationships/hyperlink" Target="#'3 Investitionen'!A1"/><Relationship Id="rId9" Type="http://schemas.openxmlformats.org/officeDocument/2006/relationships/hyperlink" Target="#'8 Kennzahlen'!A1"/></Relationships>
</file>

<file path=xl/drawings/_rels/drawing9.xml.rels><?xml version="1.0" encoding="UTF-8" standalone="yes"?>
<Relationships xmlns="http://schemas.openxmlformats.org/package/2006/relationships"><Relationship Id="rId8" Type="http://schemas.openxmlformats.org/officeDocument/2006/relationships/hyperlink" Target="#'7 Bilanz'!A1"/><Relationship Id="rId3" Type="http://schemas.openxmlformats.org/officeDocument/2006/relationships/hyperlink" Target="#'2 Kosten'!A1"/><Relationship Id="rId7" Type="http://schemas.openxmlformats.org/officeDocument/2006/relationships/hyperlink" Target="#'6 Liquidit&#228;t'!A1"/><Relationship Id="rId12" Type="http://schemas.openxmlformats.org/officeDocument/2006/relationships/image" Target="../media/image1.tmp"/><Relationship Id="rId2" Type="http://schemas.openxmlformats.org/officeDocument/2006/relationships/hyperlink" Target="#Titelseite!A1"/><Relationship Id="rId1" Type="http://schemas.openxmlformats.org/officeDocument/2006/relationships/hyperlink" Target="#Hinweise!A1"/><Relationship Id="rId6" Type="http://schemas.openxmlformats.org/officeDocument/2006/relationships/hyperlink" Target="#'5 Erfolg'!A1"/><Relationship Id="rId11" Type="http://schemas.openxmlformats.org/officeDocument/2006/relationships/hyperlink" Target="#'1 Umsatz'!A1"/><Relationship Id="rId5" Type="http://schemas.openxmlformats.org/officeDocument/2006/relationships/hyperlink" Target="#'4 Finanzierung'!A1"/><Relationship Id="rId10" Type="http://schemas.openxmlformats.org/officeDocument/2006/relationships/hyperlink" Target="#'0 &#220;bersicht'!A1"/><Relationship Id="rId4" Type="http://schemas.openxmlformats.org/officeDocument/2006/relationships/hyperlink" Target="#'3 Investitionen'!A1"/><Relationship Id="rId9" Type="http://schemas.openxmlformats.org/officeDocument/2006/relationships/hyperlink" Target="#'8 Kennzahlen'!A1"/></Relationships>
</file>

<file path=xl/drawings/_rels/drawing10.xml.rels><?xml version="1.0" encoding="UTF-8" standalone="yes"?>
<Relationships xmlns="http://schemas.openxmlformats.org/package/2006/relationships"><Relationship Id="rId8" Type="http://schemas.openxmlformats.org/officeDocument/2006/relationships/hyperlink" Target="#'7 Bilanz'!A1"/><Relationship Id="rId3" Type="http://schemas.openxmlformats.org/officeDocument/2006/relationships/hyperlink" Target="#'2 Kosten'!A1"/><Relationship Id="rId7" Type="http://schemas.openxmlformats.org/officeDocument/2006/relationships/hyperlink" Target="#'6 Liquidit&#228;t'!A1"/><Relationship Id="rId12" Type="http://schemas.openxmlformats.org/officeDocument/2006/relationships/image" Target="../media/image1.tmp"/><Relationship Id="rId2" Type="http://schemas.openxmlformats.org/officeDocument/2006/relationships/hyperlink" Target="#Titelseite!A1"/><Relationship Id="rId1" Type="http://schemas.openxmlformats.org/officeDocument/2006/relationships/hyperlink" Target="#Hinweise!A1"/><Relationship Id="rId6" Type="http://schemas.openxmlformats.org/officeDocument/2006/relationships/hyperlink" Target="#'5 Erfolg'!A1"/><Relationship Id="rId11" Type="http://schemas.openxmlformats.org/officeDocument/2006/relationships/hyperlink" Target="#'1 Umsatz'!A1"/><Relationship Id="rId5" Type="http://schemas.openxmlformats.org/officeDocument/2006/relationships/hyperlink" Target="#'4 Finanzierung'!A1"/><Relationship Id="rId10" Type="http://schemas.openxmlformats.org/officeDocument/2006/relationships/hyperlink" Target="#'0 &#220;bersicht'!A1"/><Relationship Id="rId4" Type="http://schemas.openxmlformats.org/officeDocument/2006/relationships/hyperlink" Target="#'3 Investitionen'!A1"/><Relationship Id="rId9" Type="http://schemas.openxmlformats.org/officeDocument/2006/relationships/hyperlink" Target="#'8 Kennzahlen'!A1"/></Relationships>
</file>

<file path=xl/drawings/_rels/drawing11.xml.rels><?xml version="1.0" encoding="UTF-8" standalone="yes"?>
<Relationships xmlns="http://schemas.openxmlformats.org/package/2006/relationships"><Relationship Id="rId8" Type="http://schemas.openxmlformats.org/officeDocument/2006/relationships/hyperlink" Target="#'7 Bilanz'!A1"/><Relationship Id="rId3" Type="http://schemas.openxmlformats.org/officeDocument/2006/relationships/hyperlink" Target="#'2 Kosten'!A1"/><Relationship Id="rId7" Type="http://schemas.openxmlformats.org/officeDocument/2006/relationships/hyperlink" Target="#'6 Liquidit&#228;t'!A1"/><Relationship Id="rId12" Type="http://schemas.openxmlformats.org/officeDocument/2006/relationships/image" Target="../media/image1.tmp"/><Relationship Id="rId2" Type="http://schemas.openxmlformats.org/officeDocument/2006/relationships/hyperlink" Target="#Titelseite!A1"/><Relationship Id="rId1" Type="http://schemas.openxmlformats.org/officeDocument/2006/relationships/hyperlink" Target="#Hinweise!A1"/><Relationship Id="rId6" Type="http://schemas.openxmlformats.org/officeDocument/2006/relationships/hyperlink" Target="#'5 Erfolg'!A1"/><Relationship Id="rId11" Type="http://schemas.openxmlformats.org/officeDocument/2006/relationships/hyperlink" Target="#'1 Umsatz'!A1"/><Relationship Id="rId5" Type="http://schemas.openxmlformats.org/officeDocument/2006/relationships/hyperlink" Target="#'4 Finanzierung'!A1"/><Relationship Id="rId10" Type="http://schemas.openxmlformats.org/officeDocument/2006/relationships/hyperlink" Target="#'0 &#220;bersicht'!A1"/><Relationship Id="rId4" Type="http://schemas.openxmlformats.org/officeDocument/2006/relationships/hyperlink" Target="#'3 Investitionen'!A1"/><Relationship Id="rId9" Type="http://schemas.openxmlformats.org/officeDocument/2006/relationships/hyperlink" Target="#'8 Kennzahlen'!A1"/></Relationships>
</file>

<file path=xl/drawings/drawing1.xml><?xml version="1.0" encoding="utf-8"?>
<xdr:wsDr xmlns:xdr="http://schemas.openxmlformats.org/drawingml/2006/spreadsheetDrawing" xmlns:a="http://schemas.openxmlformats.org/drawingml/2006/main">
  <xdr:twoCellAnchor>
    <xdr:from>
      <xdr:col>0</xdr:col>
      <xdr:colOff>31750</xdr:colOff>
      <xdr:row>0</xdr:row>
      <xdr:rowOff>31750</xdr:rowOff>
    </xdr:from>
    <xdr:to>
      <xdr:col>1</xdr:col>
      <xdr:colOff>641350</xdr:colOff>
      <xdr:row>2</xdr:row>
      <xdr:rowOff>13970</xdr:rowOff>
    </xdr:to>
    <xdr:sp macro="" textlink="">
      <xdr:nvSpPr>
        <xdr:cNvPr id="37" name="Rechteck 36">
          <a:hlinkClick xmlns:r="http://schemas.openxmlformats.org/officeDocument/2006/relationships" r:id="rId1"/>
          <a:extLst>
            <a:ext uri="{FF2B5EF4-FFF2-40B4-BE49-F238E27FC236}">
              <a16:creationId xmlns:a16="http://schemas.microsoft.com/office/drawing/2014/main" id="{C4F1DCDD-DAE8-4C63-A1A5-E1F8566D4471}"/>
            </a:ext>
          </a:extLst>
        </xdr:cNvPr>
        <xdr:cNvSpPr/>
      </xdr:nvSpPr>
      <xdr:spPr>
        <a:xfrm>
          <a:off x="31750" y="31750"/>
          <a:ext cx="742950" cy="306070"/>
        </a:xfrm>
        <a:prstGeom prst="rect">
          <a:avLst/>
        </a:prstGeom>
        <a:solidFill>
          <a:srgbClr val="E4191A"/>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de-CH" sz="700" b="1" i="0" u="none" strike="noStrike" kern="0" cap="none" spc="0" normalizeH="0" baseline="0" noProof="0">
              <a:ln>
                <a:noFill/>
              </a:ln>
              <a:solidFill>
                <a:srgbClr val="FFFFFF"/>
              </a:solidFill>
              <a:effectLst/>
              <a:uLnTx/>
              <a:uFillTx/>
              <a:latin typeface="Arial" pitchFamily="34" charset="0"/>
              <a:cs typeface="Arial" pitchFamily="34" charset="0"/>
            </a:rPr>
            <a:t>Hinweise</a:t>
          </a:r>
        </a:p>
      </xdr:txBody>
    </xdr:sp>
    <xdr:clientData/>
  </xdr:twoCellAnchor>
  <xdr:twoCellAnchor>
    <xdr:from>
      <xdr:col>1</xdr:col>
      <xdr:colOff>671830</xdr:colOff>
      <xdr:row>0</xdr:row>
      <xdr:rowOff>31750</xdr:rowOff>
    </xdr:from>
    <xdr:to>
      <xdr:col>3</xdr:col>
      <xdr:colOff>433705</xdr:colOff>
      <xdr:row>2</xdr:row>
      <xdr:rowOff>13970</xdr:rowOff>
    </xdr:to>
    <xdr:sp macro="" textlink="">
      <xdr:nvSpPr>
        <xdr:cNvPr id="38" name="Richtungspfeil 12">
          <a:hlinkClick xmlns:r="http://schemas.openxmlformats.org/officeDocument/2006/relationships" r:id="rId2"/>
          <a:extLst>
            <a:ext uri="{FF2B5EF4-FFF2-40B4-BE49-F238E27FC236}">
              <a16:creationId xmlns:a16="http://schemas.microsoft.com/office/drawing/2014/main" id="{288E6481-7A88-41B3-80A9-F8E91218068C}"/>
            </a:ext>
          </a:extLst>
        </xdr:cNvPr>
        <xdr:cNvSpPr/>
      </xdr:nvSpPr>
      <xdr:spPr>
        <a:xfrm>
          <a:off x="805180" y="31750"/>
          <a:ext cx="742950" cy="306070"/>
        </a:xfrm>
        <a:prstGeom prst="homePlate">
          <a:avLst>
            <a:gd name="adj" fmla="val 25306"/>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Titelseite</a:t>
          </a:r>
        </a:p>
      </xdr:txBody>
    </xdr:sp>
    <xdr:clientData/>
  </xdr:twoCellAnchor>
  <xdr:twoCellAnchor>
    <xdr:from>
      <xdr:col>3</xdr:col>
      <xdr:colOff>1806575</xdr:colOff>
      <xdr:row>0</xdr:row>
      <xdr:rowOff>31750</xdr:rowOff>
    </xdr:from>
    <xdr:to>
      <xdr:col>3</xdr:col>
      <xdr:colOff>2552065</xdr:colOff>
      <xdr:row>2</xdr:row>
      <xdr:rowOff>13970</xdr:rowOff>
    </xdr:to>
    <xdr:sp macro="" textlink="">
      <xdr:nvSpPr>
        <xdr:cNvPr id="39" name="Eingekerbter Richtungspfeil 14">
          <a:hlinkClick xmlns:r="http://schemas.openxmlformats.org/officeDocument/2006/relationships" r:id="rId3"/>
          <a:extLst>
            <a:ext uri="{FF2B5EF4-FFF2-40B4-BE49-F238E27FC236}">
              <a16:creationId xmlns:a16="http://schemas.microsoft.com/office/drawing/2014/main" id="{897CB681-93CC-4FEB-B40C-4F15953A8629}"/>
            </a:ext>
          </a:extLst>
        </xdr:cNvPr>
        <xdr:cNvSpPr/>
      </xdr:nvSpPr>
      <xdr:spPr>
        <a:xfrm>
          <a:off x="292100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Kosten</a:t>
          </a:r>
        </a:p>
      </xdr:txBody>
    </xdr:sp>
    <xdr:clientData/>
  </xdr:twoCellAnchor>
  <xdr:twoCellAnchor>
    <xdr:from>
      <xdr:col>3</xdr:col>
      <xdr:colOff>2512695</xdr:colOff>
      <xdr:row>0</xdr:row>
      <xdr:rowOff>31750</xdr:rowOff>
    </xdr:from>
    <xdr:to>
      <xdr:col>3</xdr:col>
      <xdr:colOff>3258185</xdr:colOff>
      <xdr:row>2</xdr:row>
      <xdr:rowOff>13970</xdr:rowOff>
    </xdr:to>
    <xdr:sp macro="" textlink="">
      <xdr:nvSpPr>
        <xdr:cNvPr id="40" name="Eingekerbter Richtungspfeil 15">
          <a:hlinkClick xmlns:r="http://schemas.openxmlformats.org/officeDocument/2006/relationships" r:id="rId4"/>
          <a:extLst>
            <a:ext uri="{FF2B5EF4-FFF2-40B4-BE49-F238E27FC236}">
              <a16:creationId xmlns:a16="http://schemas.microsoft.com/office/drawing/2014/main" id="{EF8760CD-D047-4C55-BED1-2222A4430AAC}"/>
            </a:ext>
          </a:extLst>
        </xdr:cNvPr>
        <xdr:cNvSpPr/>
      </xdr:nvSpPr>
      <xdr:spPr>
        <a:xfrm>
          <a:off x="362712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Investi-tionen</a:t>
          </a:r>
        </a:p>
      </xdr:txBody>
    </xdr:sp>
    <xdr:clientData/>
  </xdr:twoCellAnchor>
  <xdr:twoCellAnchor>
    <xdr:from>
      <xdr:col>3</xdr:col>
      <xdr:colOff>3218815</xdr:colOff>
      <xdr:row>0</xdr:row>
      <xdr:rowOff>31750</xdr:rowOff>
    </xdr:from>
    <xdr:to>
      <xdr:col>3</xdr:col>
      <xdr:colOff>3964305</xdr:colOff>
      <xdr:row>2</xdr:row>
      <xdr:rowOff>13970</xdr:rowOff>
    </xdr:to>
    <xdr:sp macro="" textlink="">
      <xdr:nvSpPr>
        <xdr:cNvPr id="41" name="Eingekerbter Richtungspfeil 16">
          <a:hlinkClick xmlns:r="http://schemas.openxmlformats.org/officeDocument/2006/relationships" r:id="rId5"/>
          <a:extLst>
            <a:ext uri="{FF2B5EF4-FFF2-40B4-BE49-F238E27FC236}">
              <a16:creationId xmlns:a16="http://schemas.microsoft.com/office/drawing/2014/main" id="{C93366CD-DDD5-479C-94E4-3B1968DCBD1B}"/>
            </a:ext>
          </a:extLst>
        </xdr:cNvPr>
        <xdr:cNvSpPr/>
      </xdr:nvSpPr>
      <xdr:spPr>
        <a:xfrm>
          <a:off x="433324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Finan-zierung</a:t>
          </a:r>
          <a:endParaRPr kumimoji="0" lang="de-CH" sz="700" b="1" i="0" u="none" strike="noStrike" kern="0" cap="none" spc="0" normalizeH="0" noProof="0">
            <a:ln>
              <a:noFill/>
            </a:ln>
            <a:solidFill>
              <a:srgbClr val="000000"/>
            </a:solidFill>
            <a:effectLst/>
            <a:uLnTx/>
            <a:uFillTx/>
            <a:latin typeface="Arial" pitchFamily="34" charset="0"/>
            <a:ea typeface="+mn-ea"/>
            <a:cs typeface="Arial" pitchFamily="34" charset="0"/>
          </a:endParaRPr>
        </a:p>
      </xdr:txBody>
    </xdr:sp>
    <xdr:clientData/>
  </xdr:twoCellAnchor>
  <xdr:twoCellAnchor>
    <xdr:from>
      <xdr:col>3</xdr:col>
      <xdr:colOff>3924935</xdr:colOff>
      <xdr:row>0</xdr:row>
      <xdr:rowOff>31750</xdr:rowOff>
    </xdr:from>
    <xdr:to>
      <xdr:col>3</xdr:col>
      <xdr:colOff>4670425</xdr:colOff>
      <xdr:row>2</xdr:row>
      <xdr:rowOff>13970</xdr:rowOff>
    </xdr:to>
    <xdr:sp macro="" textlink="">
      <xdr:nvSpPr>
        <xdr:cNvPr id="42" name="Eingekerbter Richtungspfeil 17">
          <a:hlinkClick xmlns:r="http://schemas.openxmlformats.org/officeDocument/2006/relationships" r:id="rId6"/>
          <a:extLst>
            <a:ext uri="{FF2B5EF4-FFF2-40B4-BE49-F238E27FC236}">
              <a16:creationId xmlns:a16="http://schemas.microsoft.com/office/drawing/2014/main" id="{0F298C75-CFB3-4431-9DBA-605EEB143981}"/>
            </a:ext>
          </a:extLst>
        </xdr:cNvPr>
        <xdr:cNvSpPr/>
      </xdr:nvSpPr>
      <xdr:spPr>
        <a:xfrm>
          <a:off x="503936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Erfolg</a:t>
          </a:r>
        </a:p>
      </xdr:txBody>
    </xdr:sp>
    <xdr:clientData/>
  </xdr:twoCellAnchor>
  <xdr:twoCellAnchor>
    <xdr:from>
      <xdr:col>3</xdr:col>
      <xdr:colOff>4631055</xdr:colOff>
      <xdr:row>0</xdr:row>
      <xdr:rowOff>31750</xdr:rowOff>
    </xdr:from>
    <xdr:to>
      <xdr:col>3</xdr:col>
      <xdr:colOff>5376545</xdr:colOff>
      <xdr:row>2</xdr:row>
      <xdr:rowOff>13970</xdr:rowOff>
    </xdr:to>
    <xdr:sp macro="" textlink="">
      <xdr:nvSpPr>
        <xdr:cNvPr id="43" name="Eingekerbter Richtungspfeil 18">
          <a:hlinkClick xmlns:r="http://schemas.openxmlformats.org/officeDocument/2006/relationships" r:id="rId7"/>
          <a:extLst>
            <a:ext uri="{FF2B5EF4-FFF2-40B4-BE49-F238E27FC236}">
              <a16:creationId xmlns:a16="http://schemas.microsoft.com/office/drawing/2014/main" id="{CA504830-0699-4D31-A0A9-1509BA1B70A6}"/>
            </a:ext>
          </a:extLst>
        </xdr:cNvPr>
        <xdr:cNvSpPr/>
      </xdr:nvSpPr>
      <xdr:spPr>
        <a:xfrm>
          <a:off x="574548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650" b="1" i="0" u="none" strike="noStrike" kern="0" cap="none" spc="0" normalizeH="0" baseline="0" noProof="0">
              <a:ln>
                <a:noFill/>
              </a:ln>
              <a:solidFill>
                <a:srgbClr val="000000"/>
              </a:solidFill>
              <a:effectLst/>
              <a:uLnTx/>
              <a:uFillTx/>
              <a:latin typeface="Arial" pitchFamily="34" charset="0"/>
              <a:ea typeface="+mn-ea"/>
              <a:cs typeface="Arial" pitchFamily="34" charset="0"/>
            </a:rPr>
            <a:t>Liquidität</a:t>
          </a:r>
        </a:p>
      </xdr:txBody>
    </xdr:sp>
    <xdr:clientData/>
  </xdr:twoCellAnchor>
  <xdr:twoCellAnchor>
    <xdr:from>
      <xdr:col>3</xdr:col>
      <xdr:colOff>5337175</xdr:colOff>
      <xdr:row>0</xdr:row>
      <xdr:rowOff>31750</xdr:rowOff>
    </xdr:from>
    <xdr:to>
      <xdr:col>3</xdr:col>
      <xdr:colOff>6082665</xdr:colOff>
      <xdr:row>2</xdr:row>
      <xdr:rowOff>13970</xdr:rowOff>
    </xdr:to>
    <xdr:sp macro="" textlink="">
      <xdr:nvSpPr>
        <xdr:cNvPr id="44" name="Eingekerbter Richtungspfeil 19">
          <a:hlinkClick xmlns:r="http://schemas.openxmlformats.org/officeDocument/2006/relationships" r:id="rId8"/>
          <a:extLst>
            <a:ext uri="{FF2B5EF4-FFF2-40B4-BE49-F238E27FC236}">
              <a16:creationId xmlns:a16="http://schemas.microsoft.com/office/drawing/2014/main" id="{6B7A2102-70E7-45CF-A4CD-FAAD04776344}"/>
            </a:ext>
          </a:extLst>
        </xdr:cNvPr>
        <xdr:cNvSpPr/>
      </xdr:nvSpPr>
      <xdr:spPr>
        <a:xfrm>
          <a:off x="645160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Bilanz</a:t>
          </a:r>
        </a:p>
      </xdr:txBody>
    </xdr:sp>
    <xdr:clientData/>
  </xdr:twoCellAnchor>
  <xdr:twoCellAnchor>
    <xdr:from>
      <xdr:col>3</xdr:col>
      <xdr:colOff>6043295</xdr:colOff>
      <xdr:row>0</xdr:row>
      <xdr:rowOff>31750</xdr:rowOff>
    </xdr:from>
    <xdr:to>
      <xdr:col>3</xdr:col>
      <xdr:colOff>6788785</xdr:colOff>
      <xdr:row>2</xdr:row>
      <xdr:rowOff>13970</xdr:rowOff>
    </xdr:to>
    <xdr:sp macro="" textlink="">
      <xdr:nvSpPr>
        <xdr:cNvPr id="45" name="Eingekerbter Richtungspfeil 20">
          <a:hlinkClick xmlns:r="http://schemas.openxmlformats.org/officeDocument/2006/relationships" r:id="rId9"/>
          <a:extLst>
            <a:ext uri="{FF2B5EF4-FFF2-40B4-BE49-F238E27FC236}">
              <a16:creationId xmlns:a16="http://schemas.microsoft.com/office/drawing/2014/main" id="{C7F69A62-880F-4097-ABEE-A92C3B0033ED}"/>
            </a:ext>
          </a:extLst>
        </xdr:cNvPr>
        <xdr:cNvSpPr/>
      </xdr:nvSpPr>
      <xdr:spPr>
        <a:xfrm>
          <a:off x="715772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Kenn-zahlen</a:t>
          </a:r>
        </a:p>
      </xdr:txBody>
    </xdr:sp>
    <xdr:clientData/>
  </xdr:twoCellAnchor>
  <xdr:twoCellAnchor>
    <xdr:from>
      <xdr:col>3</xdr:col>
      <xdr:colOff>394335</xdr:colOff>
      <xdr:row>0</xdr:row>
      <xdr:rowOff>31750</xdr:rowOff>
    </xdr:from>
    <xdr:to>
      <xdr:col>3</xdr:col>
      <xdr:colOff>1139825</xdr:colOff>
      <xdr:row>2</xdr:row>
      <xdr:rowOff>13970</xdr:rowOff>
    </xdr:to>
    <xdr:sp macro="" textlink="">
      <xdr:nvSpPr>
        <xdr:cNvPr id="46" name="Eingekerbter Richtungspfeil 14">
          <a:hlinkClick xmlns:r="http://schemas.openxmlformats.org/officeDocument/2006/relationships" r:id="rId10"/>
          <a:extLst>
            <a:ext uri="{FF2B5EF4-FFF2-40B4-BE49-F238E27FC236}">
              <a16:creationId xmlns:a16="http://schemas.microsoft.com/office/drawing/2014/main" id="{74FAAD7A-393B-4BC5-AFBB-B953972F0DE2}"/>
            </a:ext>
          </a:extLst>
        </xdr:cNvPr>
        <xdr:cNvSpPr/>
      </xdr:nvSpPr>
      <xdr:spPr>
        <a:xfrm>
          <a:off x="150876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650" b="1" i="0" u="none" strike="noStrike" kern="0" cap="none" spc="0" normalizeH="0" baseline="0" noProof="0">
              <a:ln>
                <a:noFill/>
              </a:ln>
              <a:solidFill>
                <a:srgbClr val="000000"/>
              </a:solidFill>
              <a:effectLst/>
              <a:uLnTx/>
              <a:uFillTx/>
              <a:latin typeface="Arial" pitchFamily="34" charset="0"/>
              <a:ea typeface="+mn-ea"/>
              <a:cs typeface="Arial" pitchFamily="34" charset="0"/>
            </a:rPr>
            <a:t>Übersicht</a:t>
          </a:r>
        </a:p>
      </xdr:txBody>
    </xdr:sp>
    <xdr:clientData/>
  </xdr:twoCellAnchor>
  <xdr:twoCellAnchor>
    <xdr:from>
      <xdr:col>3</xdr:col>
      <xdr:colOff>1100455</xdr:colOff>
      <xdr:row>0</xdr:row>
      <xdr:rowOff>31750</xdr:rowOff>
    </xdr:from>
    <xdr:to>
      <xdr:col>3</xdr:col>
      <xdr:colOff>1845945</xdr:colOff>
      <xdr:row>2</xdr:row>
      <xdr:rowOff>13970</xdr:rowOff>
    </xdr:to>
    <xdr:sp macro="" textlink="">
      <xdr:nvSpPr>
        <xdr:cNvPr id="47" name="Eingekerbter Richtungspfeil 15">
          <a:hlinkClick xmlns:r="http://schemas.openxmlformats.org/officeDocument/2006/relationships" r:id="rId11"/>
          <a:extLst>
            <a:ext uri="{FF2B5EF4-FFF2-40B4-BE49-F238E27FC236}">
              <a16:creationId xmlns:a16="http://schemas.microsoft.com/office/drawing/2014/main" id="{C045668D-C2B1-472B-922C-D61B4B7A6ECB}"/>
            </a:ext>
          </a:extLst>
        </xdr:cNvPr>
        <xdr:cNvSpPr/>
      </xdr:nvSpPr>
      <xdr:spPr>
        <a:xfrm>
          <a:off x="221488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Umsatz</a:t>
          </a:r>
        </a:p>
      </xdr:txBody>
    </xdr:sp>
    <xdr:clientData/>
  </xdr:twoCellAnchor>
  <xdr:twoCellAnchor editAs="oneCell">
    <xdr:from>
      <xdr:col>3</xdr:col>
      <xdr:colOff>6804025</xdr:colOff>
      <xdr:row>0</xdr:row>
      <xdr:rowOff>71120</xdr:rowOff>
    </xdr:from>
    <xdr:to>
      <xdr:col>4</xdr:col>
      <xdr:colOff>0</xdr:colOff>
      <xdr:row>1</xdr:row>
      <xdr:rowOff>130683</xdr:rowOff>
    </xdr:to>
    <xdr:pic>
      <xdr:nvPicPr>
        <xdr:cNvPr id="2" name="Grafik 1">
          <a:extLst>
            <a:ext uri="{FF2B5EF4-FFF2-40B4-BE49-F238E27FC236}">
              <a16:creationId xmlns:a16="http://schemas.microsoft.com/office/drawing/2014/main" id="{58F647B2-5892-4EAF-A2BE-B7C6BED8D3EF}"/>
            </a:ext>
          </a:extLst>
        </xdr:cNvPr>
        <xdr:cNvPicPr>
          <a:picLocks/>
        </xdr:cNvPicPr>
      </xdr:nvPicPr>
      <xdr:blipFill rotWithShape="1">
        <a:blip xmlns:r="http://schemas.openxmlformats.org/officeDocument/2006/relationships" r:embed="rId12"/>
        <a:srcRect r="6840"/>
        <a:stretch>
          <a:fillRect/>
        </a:stretch>
      </xdr:blipFill>
      <xdr:spPr>
        <a:xfrm>
          <a:off x="7918450" y="71120"/>
          <a:ext cx="863600" cy="2214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31750</xdr:colOff>
      <xdr:row>0</xdr:row>
      <xdr:rowOff>31750</xdr:rowOff>
    </xdr:from>
    <xdr:to>
      <xdr:col>0</xdr:col>
      <xdr:colOff>774700</xdr:colOff>
      <xdr:row>2</xdr:row>
      <xdr:rowOff>13970</xdr:rowOff>
    </xdr:to>
    <xdr:sp macro="" textlink="">
      <xdr:nvSpPr>
        <xdr:cNvPr id="38" name="Rechteck 37">
          <a:hlinkClick xmlns:r="http://schemas.openxmlformats.org/officeDocument/2006/relationships" r:id="rId1"/>
          <a:extLst>
            <a:ext uri="{FF2B5EF4-FFF2-40B4-BE49-F238E27FC236}">
              <a16:creationId xmlns:a16="http://schemas.microsoft.com/office/drawing/2014/main" id="{488F3A1C-B8B6-4562-94F9-74E01B3AB1D7}"/>
            </a:ext>
          </a:extLst>
        </xdr:cNvPr>
        <xdr:cNvSpPr/>
      </xdr:nvSpPr>
      <xdr:spPr>
        <a:xfrm>
          <a:off x="31750" y="31750"/>
          <a:ext cx="742950" cy="306070"/>
        </a:xfrm>
        <a:prstGeom prst="rect">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de-CH" sz="700" b="1" i="0" u="none" strike="noStrike" kern="0" cap="none" spc="0" normalizeH="0" baseline="0" noProof="0">
              <a:ln>
                <a:noFill/>
              </a:ln>
              <a:solidFill>
                <a:srgbClr val="000000"/>
              </a:solidFill>
              <a:effectLst/>
              <a:uLnTx/>
              <a:uFillTx/>
              <a:latin typeface="Arial" pitchFamily="34" charset="0"/>
              <a:cs typeface="Arial" pitchFamily="34" charset="0"/>
            </a:rPr>
            <a:t>Hinweise</a:t>
          </a:r>
        </a:p>
      </xdr:txBody>
    </xdr:sp>
    <xdr:clientData/>
  </xdr:twoCellAnchor>
  <xdr:twoCellAnchor>
    <xdr:from>
      <xdr:col>0</xdr:col>
      <xdr:colOff>805180</xdr:colOff>
      <xdr:row>0</xdr:row>
      <xdr:rowOff>31750</xdr:rowOff>
    </xdr:from>
    <xdr:to>
      <xdr:col>1</xdr:col>
      <xdr:colOff>376555</xdr:colOff>
      <xdr:row>2</xdr:row>
      <xdr:rowOff>13970</xdr:rowOff>
    </xdr:to>
    <xdr:sp macro="" textlink="">
      <xdr:nvSpPr>
        <xdr:cNvPr id="39" name="Richtungspfeil 12">
          <a:hlinkClick xmlns:r="http://schemas.openxmlformats.org/officeDocument/2006/relationships" r:id="rId2"/>
          <a:extLst>
            <a:ext uri="{FF2B5EF4-FFF2-40B4-BE49-F238E27FC236}">
              <a16:creationId xmlns:a16="http://schemas.microsoft.com/office/drawing/2014/main" id="{0801EF74-F318-4A3C-A99D-75AD92DA2554}"/>
            </a:ext>
          </a:extLst>
        </xdr:cNvPr>
        <xdr:cNvSpPr/>
      </xdr:nvSpPr>
      <xdr:spPr>
        <a:xfrm>
          <a:off x="805180" y="31750"/>
          <a:ext cx="742950" cy="306070"/>
        </a:xfrm>
        <a:prstGeom prst="homePlate">
          <a:avLst>
            <a:gd name="adj" fmla="val 25306"/>
          </a:avLst>
        </a:prstGeom>
        <a:solidFill>
          <a:srgbClr val="E4191A"/>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FFFFFF"/>
              </a:solidFill>
              <a:effectLst/>
              <a:uLnTx/>
              <a:uFillTx/>
              <a:latin typeface="Arial" pitchFamily="34" charset="0"/>
              <a:ea typeface="+mn-ea"/>
              <a:cs typeface="Arial" pitchFamily="34" charset="0"/>
            </a:rPr>
            <a:t>Titelseite</a:t>
          </a:r>
        </a:p>
      </xdr:txBody>
    </xdr:sp>
    <xdr:clientData/>
  </xdr:twoCellAnchor>
  <xdr:twoCellAnchor>
    <xdr:from>
      <xdr:col>2</xdr:col>
      <xdr:colOff>511175</xdr:colOff>
      <xdr:row>0</xdr:row>
      <xdr:rowOff>31750</xdr:rowOff>
    </xdr:from>
    <xdr:to>
      <xdr:col>2</xdr:col>
      <xdr:colOff>1256665</xdr:colOff>
      <xdr:row>2</xdr:row>
      <xdr:rowOff>13970</xdr:rowOff>
    </xdr:to>
    <xdr:sp macro="" textlink="">
      <xdr:nvSpPr>
        <xdr:cNvPr id="40" name="Eingekerbter Richtungspfeil 14">
          <a:hlinkClick xmlns:r="http://schemas.openxmlformats.org/officeDocument/2006/relationships" r:id="rId3"/>
          <a:extLst>
            <a:ext uri="{FF2B5EF4-FFF2-40B4-BE49-F238E27FC236}">
              <a16:creationId xmlns:a16="http://schemas.microsoft.com/office/drawing/2014/main" id="{5051DF7D-B1EF-46AB-A431-354CACFE77E5}"/>
            </a:ext>
          </a:extLst>
        </xdr:cNvPr>
        <xdr:cNvSpPr/>
      </xdr:nvSpPr>
      <xdr:spPr>
        <a:xfrm>
          <a:off x="292100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Kosten</a:t>
          </a:r>
        </a:p>
      </xdr:txBody>
    </xdr:sp>
    <xdr:clientData/>
  </xdr:twoCellAnchor>
  <xdr:twoCellAnchor>
    <xdr:from>
      <xdr:col>2</xdr:col>
      <xdr:colOff>1217295</xdr:colOff>
      <xdr:row>0</xdr:row>
      <xdr:rowOff>31750</xdr:rowOff>
    </xdr:from>
    <xdr:to>
      <xdr:col>2</xdr:col>
      <xdr:colOff>1962785</xdr:colOff>
      <xdr:row>2</xdr:row>
      <xdr:rowOff>13970</xdr:rowOff>
    </xdr:to>
    <xdr:sp macro="" textlink="">
      <xdr:nvSpPr>
        <xdr:cNvPr id="41" name="Eingekerbter Richtungspfeil 15">
          <a:hlinkClick xmlns:r="http://schemas.openxmlformats.org/officeDocument/2006/relationships" r:id="rId4"/>
          <a:extLst>
            <a:ext uri="{FF2B5EF4-FFF2-40B4-BE49-F238E27FC236}">
              <a16:creationId xmlns:a16="http://schemas.microsoft.com/office/drawing/2014/main" id="{DA5C3261-D61D-4352-B178-33A9C08E1DE7}"/>
            </a:ext>
          </a:extLst>
        </xdr:cNvPr>
        <xdr:cNvSpPr/>
      </xdr:nvSpPr>
      <xdr:spPr>
        <a:xfrm>
          <a:off x="362712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Investi-tionen</a:t>
          </a:r>
        </a:p>
      </xdr:txBody>
    </xdr:sp>
    <xdr:clientData/>
  </xdr:twoCellAnchor>
  <xdr:twoCellAnchor>
    <xdr:from>
      <xdr:col>2</xdr:col>
      <xdr:colOff>1923415</xdr:colOff>
      <xdr:row>0</xdr:row>
      <xdr:rowOff>31750</xdr:rowOff>
    </xdr:from>
    <xdr:to>
      <xdr:col>2</xdr:col>
      <xdr:colOff>2668905</xdr:colOff>
      <xdr:row>2</xdr:row>
      <xdr:rowOff>13970</xdr:rowOff>
    </xdr:to>
    <xdr:sp macro="" textlink="">
      <xdr:nvSpPr>
        <xdr:cNvPr id="42" name="Eingekerbter Richtungspfeil 16">
          <a:hlinkClick xmlns:r="http://schemas.openxmlformats.org/officeDocument/2006/relationships" r:id="rId5"/>
          <a:extLst>
            <a:ext uri="{FF2B5EF4-FFF2-40B4-BE49-F238E27FC236}">
              <a16:creationId xmlns:a16="http://schemas.microsoft.com/office/drawing/2014/main" id="{33A457C0-0202-43B7-8A5B-BD6E4041EE8D}"/>
            </a:ext>
          </a:extLst>
        </xdr:cNvPr>
        <xdr:cNvSpPr/>
      </xdr:nvSpPr>
      <xdr:spPr>
        <a:xfrm>
          <a:off x="433324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Finan-zierung</a:t>
          </a:r>
          <a:endParaRPr kumimoji="0" lang="de-CH" sz="700" b="1" i="0" u="none" strike="noStrike" kern="0" cap="none" spc="0" normalizeH="0" noProof="0">
            <a:ln>
              <a:noFill/>
            </a:ln>
            <a:solidFill>
              <a:srgbClr val="000000"/>
            </a:solidFill>
            <a:effectLst/>
            <a:uLnTx/>
            <a:uFillTx/>
            <a:latin typeface="Arial" pitchFamily="34" charset="0"/>
            <a:ea typeface="+mn-ea"/>
            <a:cs typeface="Arial" pitchFamily="34" charset="0"/>
          </a:endParaRPr>
        </a:p>
      </xdr:txBody>
    </xdr:sp>
    <xdr:clientData/>
  </xdr:twoCellAnchor>
  <xdr:twoCellAnchor>
    <xdr:from>
      <xdr:col>2</xdr:col>
      <xdr:colOff>2629535</xdr:colOff>
      <xdr:row>0</xdr:row>
      <xdr:rowOff>31750</xdr:rowOff>
    </xdr:from>
    <xdr:to>
      <xdr:col>2</xdr:col>
      <xdr:colOff>3375025</xdr:colOff>
      <xdr:row>2</xdr:row>
      <xdr:rowOff>13970</xdr:rowOff>
    </xdr:to>
    <xdr:sp macro="" textlink="">
      <xdr:nvSpPr>
        <xdr:cNvPr id="43" name="Eingekerbter Richtungspfeil 17">
          <a:hlinkClick xmlns:r="http://schemas.openxmlformats.org/officeDocument/2006/relationships" r:id="rId6"/>
          <a:extLst>
            <a:ext uri="{FF2B5EF4-FFF2-40B4-BE49-F238E27FC236}">
              <a16:creationId xmlns:a16="http://schemas.microsoft.com/office/drawing/2014/main" id="{A922236E-27CB-4295-A0E7-4F72830C3FB3}"/>
            </a:ext>
          </a:extLst>
        </xdr:cNvPr>
        <xdr:cNvSpPr/>
      </xdr:nvSpPr>
      <xdr:spPr>
        <a:xfrm>
          <a:off x="503936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Erfolg</a:t>
          </a:r>
        </a:p>
      </xdr:txBody>
    </xdr:sp>
    <xdr:clientData/>
  </xdr:twoCellAnchor>
  <xdr:twoCellAnchor>
    <xdr:from>
      <xdr:col>2</xdr:col>
      <xdr:colOff>3335655</xdr:colOff>
      <xdr:row>0</xdr:row>
      <xdr:rowOff>31750</xdr:rowOff>
    </xdr:from>
    <xdr:to>
      <xdr:col>2</xdr:col>
      <xdr:colOff>4081145</xdr:colOff>
      <xdr:row>2</xdr:row>
      <xdr:rowOff>13970</xdr:rowOff>
    </xdr:to>
    <xdr:sp macro="" textlink="">
      <xdr:nvSpPr>
        <xdr:cNvPr id="44" name="Eingekerbter Richtungspfeil 18">
          <a:hlinkClick xmlns:r="http://schemas.openxmlformats.org/officeDocument/2006/relationships" r:id="rId7"/>
          <a:extLst>
            <a:ext uri="{FF2B5EF4-FFF2-40B4-BE49-F238E27FC236}">
              <a16:creationId xmlns:a16="http://schemas.microsoft.com/office/drawing/2014/main" id="{71DFF1A6-F6BD-43FD-834E-B5AF82ED6791}"/>
            </a:ext>
          </a:extLst>
        </xdr:cNvPr>
        <xdr:cNvSpPr/>
      </xdr:nvSpPr>
      <xdr:spPr>
        <a:xfrm>
          <a:off x="574548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650" b="1" i="0" u="none" strike="noStrike" kern="0" cap="none" spc="0" normalizeH="0" baseline="0" noProof="0">
              <a:ln>
                <a:noFill/>
              </a:ln>
              <a:solidFill>
                <a:srgbClr val="000000"/>
              </a:solidFill>
              <a:effectLst/>
              <a:uLnTx/>
              <a:uFillTx/>
              <a:latin typeface="Arial" pitchFamily="34" charset="0"/>
              <a:ea typeface="+mn-ea"/>
              <a:cs typeface="Arial" pitchFamily="34" charset="0"/>
            </a:rPr>
            <a:t>Liquidität</a:t>
          </a:r>
        </a:p>
      </xdr:txBody>
    </xdr:sp>
    <xdr:clientData/>
  </xdr:twoCellAnchor>
  <xdr:twoCellAnchor>
    <xdr:from>
      <xdr:col>2</xdr:col>
      <xdr:colOff>4041775</xdr:colOff>
      <xdr:row>0</xdr:row>
      <xdr:rowOff>31750</xdr:rowOff>
    </xdr:from>
    <xdr:to>
      <xdr:col>2</xdr:col>
      <xdr:colOff>4787265</xdr:colOff>
      <xdr:row>2</xdr:row>
      <xdr:rowOff>13970</xdr:rowOff>
    </xdr:to>
    <xdr:sp macro="" textlink="">
      <xdr:nvSpPr>
        <xdr:cNvPr id="45" name="Eingekerbter Richtungspfeil 19">
          <a:hlinkClick xmlns:r="http://schemas.openxmlformats.org/officeDocument/2006/relationships" r:id="rId8"/>
          <a:extLst>
            <a:ext uri="{FF2B5EF4-FFF2-40B4-BE49-F238E27FC236}">
              <a16:creationId xmlns:a16="http://schemas.microsoft.com/office/drawing/2014/main" id="{C5103C60-5311-4136-A3CC-8EB8D89F7B90}"/>
            </a:ext>
          </a:extLst>
        </xdr:cNvPr>
        <xdr:cNvSpPr/>
      </xdr:nvSpPr>
      <xdr:spPr>
        <a:xfrm>
          <a:off x="645160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Bilanz</a:t>
          </a:r>
        </a:p>
      </xdr:txBody>
    </xdr:sp>
    <xdr:clientData/>
  </xdr:twoCellAnchor>
  <xdr:twoCellAnchor>
    <xdr:from>
      <xdr:col>2</xdr:col>
      <xdr:colOff>4747895</xdr:colOff>
      <xdr:row>0</xdr:row>
      <xdr:rowOff>31750</xdr:rowOff>
    </xdr:from>
    <xdr:to>
      <xdr:col>2</xdr:col>
      <xdr:colOff>5493385</xdr:colOff>
      <xdr:row>2</xdr:row>
      <xdr:rowOff>13970</xdr:rowOff>
    </xdr:to>
    <xdr:sp macro="" textlink="">
      <xdr:nvSpPr>
        <xdr:cNvPr id="46" name="Eingekerbter Richtungspfeil 20">
          <a:hlinkClick xmlns:r="http://schemas.openxmlformats.org/officeDocument/2006/relationships" r:id="rId9"/>
          <a:extLst>
            <a:ext uri="{FF2B5EF4-FFF2-40B4-BE49-F238E27FC236}">
              <a16:creationId xmlns:a16="http://schemas.microsoft.com/office/drawing/2014/main" id="{C077035B-0D61-48B5-B6D9-0C203C70DA05}"/>
            </a:ext>
          </a:extLst>
        </xdr:cNvPr>
        <xdr:cNvSpPr/>
      </xdr:nvSpPr>
      <xdr:spPr>
        <a:xfrm>
          <a:off x="715772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Kenn-zahlen</a:t>
          </a:r>
        </a:p>
      </xdr:txBody>
    </xdr:sp>
    <xdr:clientData/>
  </xdr:twoCellAnchor>
  <xdr:twoCellAnchor>
    <xdr:from>
      <xdr:col>1</xdr:col>
      <xdr:colOff>337185</xdr:colOff>
      <xdr:row>0</xdr:row>
      <xdr:rowOff>31750</xdr:rowOff>
    </xdr:from>
    <xdr:to>
      <xdr:col>1</xdr:col>
      <xdr:colOff>1082675</xdr:colOff>
      <xdr:row>2</xdr:row>
      <xdr:rowOff>13970</xdr:rowOff>
    </xdr:to>
    <xdr:sp macro="" textlink="">
      <xdr:nvSpPr>
        <xdr:cNvPr id="47" name="Eingekerbter Richtungspfeil 14">
          <a:hlinkClick xmlns:r="http://schemas.openxmlformats.org/officeDocument/2006/relationships" r:id="rId10"/>
          <a:extLst>
            <a:ext uri="{FF2B5EF4-FFF2-40B4-BE49-F238E27FC236}">
              <a16:creationId xmlns:a16="http://schemas.microsoft.com/office/drawing/2014/main" id="{713CF2D5-73BC-41D3-8D09-46C7784089EA}"/>
            </a:ext>
          </a:extLst>
        </xdr:cNvPr>
        <xdr:cNvSpPr/>
      </xdr:nvSpPr>
      <xdr:spPr>
        <a:xfrm>
          <a:off x="150876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650" b="1" i="0" u="none" strike="noStrike" kern="0" cap="none" spc="0" normalizeH="0" baseline="0" noProof="0">
              <a:ln>
                <a:noFill/>
              </a:ln>
              <a:solidFill>
                <a:srgbClr val="000000"/>
              </a:solidFill>
              <a:effectLst/>
              <a:uLnTx/>
              <a:uFillTx/>
              <a:latin typeface="Arial" pitchFamily="34" charset="0"/>
              <a:ea typeface="+mn-ea"/>
              <a:cs typeface="Arial" pitchFamily="34" charset="0"/>
            </a:rPr>
            <a:t>Übersicht</a:t>
          </a:r>
        </a:p>
      </xdr:txBody>
    </xdr:sp>
    <xdr:clientData/>
  </xdr:twoCellAnchor>
  <xdr:twoCellAnchor>
    <xdr:from>
      <xdr:col>1</xdr:col>
      <xdr:colOff>1043305</xdr:colOff>
      <xdr:row>0</xdr:row>
      <xdr:rowOff>31750</xdr:rowOff>
    </xdr:from>
    <xdr:to>
      <xdr:col>2</xdr:col>
      <xdr:colOff>550545</xdr:colOff>
      <xdr:row>2</xdr:row>
      <xdr:rowOff>13970</xdr:rowOff>
    </xdr:to>
    <xdr:sp macro="" textlink="">
      <xdr:nvSpPr>
        <xdr:cNvPr id="48" name="Eingekerbter Richtungspfeil 15">
          <a:hlinkClick xmlns:r="http://schemas.openxmlformats.org/officeDocument/2006/relationships" r:id="rId11"/>
          <a:extLst>
            <a:ext uri="{FF2B5EF4-FFF2-40B4-BE49-F238E27FC236}">
              <a16:creationId xmlns:a16="http://schemas.microsoft.com/office/drawing/2014/main" id="{08E9614C-01ED-42DE-941A-9F26D92BB2F9}"/>
            </a:ext>
          </a:extLst>
        </xdr:cNvPr>
        <xdr:cNvSpPr/>
      </xdr:nvSpPr>
      <xdr:spPr>
        <a:xfrm>
          <a:off x="221488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Umsatz</a:t>
          </a:r>
        </a:p>
      </xdr:txBody>
    </xdr:sp>
    <xdr:clientData/>
  </xdr:twoCellAnchor>
  <xdr:twoCellAnchor editAs="oneCell">
    <xdr:from>
      <xdr:col>2</xdr:col>
      <xdr:colOff>5508625</xdr:colOff>
      <xdr:row>0</xdr:row>
      <xdr:rowOff>71120</xdr:rowOff>
    </xdr:from>
    <xdr:to>
      <xdr:col>3</xdr:col>
      <xdr:colOff>0</xdr:colOff>
      <xdr:row>1</xdr:row>
      <xdr:rowOff>130683</xdr:rowOff>
    </xdr:to>
    <xdr:pic>
      <xdr:nvPicPr>
        <xdr:cNvPr id="4" name="Grafik 3">
          <a:extLst>
            <a:ext uri="{FF2B5EF4-FFF2-40B4-BE49-F238E27FC236}">
              <a16:creationId xmlns:a16="http://schemas.microsoft.com/office/drawing/2014/main" id="{85303D57-8AF9-4B22-9C81-899ADC0D827B}"/>
            </a:ext>
          </a:extLst>
        </xdr:cNvPr>
        <xdr:cNvPicPr>
          <a:picLocks/>
        </xdr:cNvPicPr>
      </xdr:nvPicPr>
      <xdr:blipFill rotWithShape="1">
        <a:blip xmlns:r="http://schemas.openxmlformats.org/officeDocument/2006/relationships" r:embed="rId12"/>
        <a:srcRect r="6840"/>
        <a:stretch>
          <a:fillRect/>
        </a:stretch>
      </xdr:blipFill>
      <xdr:spPr>
        <a:xfrm>
          <a:off x="7918450" y="71120"/>
          <a:ext cx="863600" cy="2214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23</xdr:row>
      <xdr:rowOff>0</xdr:rowOff>
    </xdr:from>
    <xdr:to>
      <xdr:col>5</xdr:col>
      <xdr:colOff>0</xdr:colOff>
      <xdr:row>40</xdr:row>
      <xdr:rowOff>0</xdr:rowOff>
    </xdr:to>
    <xdr:graphicFrame macro="">
      <xdr:nvGraphicFramePr>
        <xdr:cNvPr id="4" name="UmsatzGewinn">
          <a:extLst>
            <a:ext uri="{FF2B5EF4-FFF2-40B4-BE49-F238E27FC236}">
              <a16:creationId xmlns:a16="http://schemas.microsoft.com/office/drawing/2014/main" id="{83775515-D16B-C05E-8881-DDAC1A5C19C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23</xdr:row>
      <xdr:rowOff>0</xdr:rowOff>
    </xdr:from>
    <xdr:to>
      <xdr:col>15</xdr:col>
      <xdr:colOff>0</xdr:colOff>
      <xdr:row>40</xdr:row>
      <xdr:rowOff>0</xdr:rowOff>
    </xdr:to>
    <xdr:graphicFrame macro="">
      <xdr:nvGraphicFramePr>
        <xdr:cNvPr id="5" name="Liquiditaet">
          <a:extLst>
            <a:ext uri="{FF2B5EF4-FFF2-40B4-BE49-F238E27FC236}">
              <a16:creationId xmlns:a16="http://schemas.microsoft.com/office/drawing/2014/main" id="{AD3246BE-8124-7654-03FF-91815C00C43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31750</xdr:colOff>
      <xdr:row>0</xdr:row>
      <xdr:rowOff>31750</xdr:rowOff>
    </xdr:from>
    <xdr:to>
      <xdr:col>2</xdr:col>
      <xdr:colOff>3175</xdr:colOff>
      <xdr:row>2</xdr:row>
      <xdr:rowOff>13970</xdr:rowOff>
    </xdr:to>
    <xdr:sp macro="" textlink="">
      <xdr:nvSpPr>
        <xdr:cNvPr id="21" name="Rechteck 20">
          <a:hlinkClick xmlns:r="http://schemas.openxmlformats.org/officeDocument/2006/relationships" r:id="rId3"/>
          <a:extLst>
            <a:ext uri="{FF2B5EF4-FFF2-40B4-BE49-F238E27FC236}">
              <a16:creationId xmlns:a16="http://schemas.microsoft.com/office/drawing/2014/main" id="{70989735-D9D4-45AB-B44E-7C1E027BB692}"/>
            </a:ext>
          </a:extLst>
        </xdr:cNvPr>
        <xdr:cNvSpPr/>
      </xdr:nvSpPr>
      <xdr:spPr>
        <a:xfrm>
          <a:off x="31750" y="31750"/>
          <a:ext cx="742950" cy="306070"/>
        </a:xfrm>
        <a:prstGeom prst="rect">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de-CH" sz="700" b="1" i="0" u="none" strike="noStrike" kern="0" cap="none" spc="0" normalizeH="0" baseline="0" noProof="0">
              <a:ln>
                <a:noFill/>
              </a:ln>
              <a:solidFill>
                <a:srgbClr val="000000"/>
              </a:solidFill>
              <a:effectLst/>
              <a:uLnTx/>
              <a:uFillTx/>
              <a:latin typeface="Arial" pitchFamily="34" charset="0"/>
              <a:cs typeface="Arial" pitchFamily="34" charset="0"/>
            </a:rPr>
            <a:t>Hinweise</a:t>
          </a:r>
        </a:p>
      </xdr:txBody>
    </xdr:sp>
    <xdr:clientData/>
  </xdr:twoCellAnchor>
  <xdr:twoCellAnchor>
    <xdr:from>
      <xdr:col>2</xdr:col>
      <xdr:colOff>33655</xdr:colOff>
      <xdr:row>0</xdr:row>
      <xdr:rowOff>31750</xdr:rowOff>
    </xdr:from>
    <xdr:to>
      <xdr:col>2</xdr:col>
      <xdr:colOff>776605</xdr:colOff>
      <xdr:row>2</xdr:row>
      <xdr:rowOff>13970</xdr:rowOff>
    </xdr:to>
    <xdr:sp macro="" textlink="">
      <xdr:nvSpPr>
        <xdr:cNvPr id="22" name="Richtungspfeil 12">
          <a:hlinkClick xmlns:r="http://schemas.openxmlformats.org/officeDocument/2006/relationships" r:id="rId4"/>
          <a:extLst>
            <a:ext uri="{FF2B5EF4-FFF2-40B4-BE49-F238E27FC236}">
              <a16:creationId xmlns:a16="http://schemas.microsoft.com/office/drawing/2014/main" id="{93698E03-9EED-4505-A04F-A0E541F5FC8E}"/>
            </a:ext>
          </a:extLst>
        </xdr:cNvPr>
        <xdr:cNvSpPr/>
      </xdr:nvSpPr>
      <xdr:spPr>
        <a:xfrm>
          <a:off x="805180" y="31750"/>
          <a:ext cx="742950" cy="306070"/>
        </a:xfrm>
        <a:prstGeom prst="homePlate">
          <a:avLst>
            <a:gd name="adj" fmla="val 25306"/>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Titelseite</a:t>
          </a:r>
        </a:p>
      </xdr:txBody>
    </xdr:sp>
    <xdr:clientData/>
  </xdr:twoCellAnchor>
  <xdr:twoCellAnchor>
    <xdr:from>
      <xdr:col>2</xdr:col>
      <xdr:colOff>2149475</xdr:colOff>
      <xdr:row>0</xdr:row>
      <xdr:rowOff>31750</xdr:rowOff>
    </xdr:from>
    <xdr:to>
      <xdr:col>4</xdr:col>
      <xdr:colOff>370840</xdr:colOff>
      <xdr:row>2</xdr:row>
      <xdr:rowOff>13970</xdr:rowOff>
    </xdr:to>
    <xdr:sp macro="" textlink="">
      <xdr:nvSpPr>
        <xdr:cNvPr id="23" name="Eingekerbter Richtungspfeil 14">
          <a:hlinkClick xmlns:r="http://schemas.openxmlformats.org/officeDocument/2006/relationships" r:id="rId5"/>
          <a:extLst>
            <a:ext uri="{FF2B5EF4-FFF2-40B4-BE49-F238E27FC236}">
              <a16:creationId xmlns:a16="http://schemas.microsoft.com/office/drawing/2014/main" id="{90724813-D0BE-4EB6-87CF-8E48E29AD153}"/>
            </a:ext>
          </a:extLst>
        </xdr:cNvPr>
        <xdr:cNvSpPr/>
      </xdr:nvSpPr>
      <xdr:spPr>
        <a:xfrm>
          <a:off x="292100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Kosten</a:t>
          </a:r>
        </a:p>
      </xdr:txBody>
    </xdr:sp>
    <xdr:clientData/>
  </xdr:twoCellAnchor>
  <xdr:twoCellAnchor>
    <xdr:from>
      <xdr:col>4</xdr:col>
      <xdr:colOff>331470</xdr:colOff>
      <xdr:row>0</xdr:row>
      <xdr:rowOff>31750</xdr:rowOff>
    </xdr:from>
    <xdr:to>
      <xdr:col>6</xdr:col>
      <xdr:colOff>635</xdr:colOff>
      <xdr:row>2</xdr:row>
      <xdr:rowOff>13970</xdr:rowOff>
    </xdr:to>
    <xdr:sp macro="" textlink="">
      <xdr:nvSpPr>
        <xdr:cNvPr id="24" name="Eingekerbter Richtungspfeil 15">
          <a:hlinkClick xmlns:r="http://schemas.openxmlformats.org/officeDocument/2006/relationships" r:id="rId6"/>
          <a:extLst>
            <a:ext uri="{FF2B5EF4-FFF2-40B4-BE49-F238E27FC236}">
              <a16:creationId xmlns:a16="http://schemas.microsoft.com/office/drawing/2014/main" id="{FF7B4D0F-DF50-4426-8B1E-A4010E25C796}"/>
            </a:ext>
          </a:extLst>
        </xdr:cNvPr>
        <xdr:cNvSpPr/>
      </xdr:nvSpPr>
      <xdr:spPr>
        <a:xfrm>
          <a:off x="362712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Investi-tionen</a:t>
          </a:r>
        </a:p>
      </xdr:txBody>
    </xdr:sp>
    <xdr:clientData/>
  </xdr:twoCellAnchor>
  <xdr:twoCellAnchor>
    <xdr:from>
      <xdr:col>5</xdr:col>
      <xdr:colOff>18415</xdr:colOff>
      <xdr:row>0</xdr:row>
      <xdr:rowOff>31750</xdr:rowOff>
    </xdr:from>
    <xdr:to>
      <xdr:col>6</xdr:col>
      <xdr:colOff>706755</xdr:colOff>
      <xdr:row>2</xdr:row>
      <xdr:rowOff>13970</xdr:rowOff>
    </xdr:to>
    <xdr:sp macro="" textlink="">
      <xdr:nvSpPr>
        <xdr:cNvPr id="25" name="Eingekerbter Richtungspfeil 16">
          <a:hlinkClick xmlns:r="http://schemas.openxmlformats.org/officeDocument/2006/relationships" r:id="rId7"/>
          <a:extLst>
            <a:ext uri="{FF2B5EF4-FFF2-40B4-BE49-F238E27FC236}">
              <a16:creationId xmlns:a16="http://schemas.microsoft.com/office/drawing/2014/main" id="{07822891-3CC5-4F89-8395-E5635F2C7FFD}"/>
            </a:ext>
          </a:extLst>
        </xdr:cNvPr>
        <xdr:cNvSpPr/>
      </xdr:nvSpPr>
      <xdr:spPr>
        <a:xfrm>
          <a:off x="433324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Finan-zierung</a:t>
          </a:r>
          <a:endParaRPr kumimoji="0" lang="de-CH" sz="700" b="1" i="0" u="none" strike="noStrike" kern="0" cap="none" spc="0" normalizeH="0" noProof="0">
            <a:ln>
              <a:noFill/>
            </a:ln>
            <a:solidFill>
              <a:srgbClr val="000000"/>
            </a:solidFill>
            <a:effectLst/>
            <a:uLnTx/>
            <a:uFillTx/>
            <a:latin typeface="Arial" pitchFamily="34" charset="0"/>
            <a:ea typeface="+mn-ea"/>
            <a:cs typeface="Arial" pitchFamily="34" charset="0"/>
          </a:endParaRPr>
        </a:p>
      </xdr:txBody>
    </xdr:sp>
    <xdr:clientData/>
  </xdr:twoCellAnchor>
  <xdr:twoCellAnchor>
    <xdr:from>
      <xdr:col>6</xdr:col>
      <xdr:colOff>667385</xdr:colOff>
      <xdr:row>0</xdr:row>
      <xdr:rowOff>31750</xdr:rowOff>
    </xdr:from>
    <xdr:to>
      <xdr:col>8</xdr:col>
      <xdr:colOff>336550</xdr:colOff>
      <xdr:row>2</xdr:row>
      <xdr:rowOff>13970</xdr:rowOff>
    </xdr:to>
    <xdr:sp macro="" textlink="">
      <xdr:nvSpPr>
        <xdr:cNvPr id="26" name="Eingekerbter Richtungspfeil 17">
          <a:hlinkClick xmlns:r="http://schemas.openxmlformats.org/officeDocument/2006/relationships" r:id="rId8"/>
          <a:extLst>
            <a:ext uri="{FF2B5EF4-FFF2-40B4-BE49-F238E27FC236}">
              <a16:creationId xmlns:a16="http://schemas.microsoft.com/office/drawing/2014/main" id="{435C034B-369A-4F92-A72E-DFACFE5FCF68}"/>
            </a:ext>
          </a:extLst>
        </xdr:cNvPr>
        <xdr:cNvSpPr/>
      </xdr:nvSpPr>
      <xdr:spPr>
        <a:xfrm>
          <a:off x="503936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Erfolg</a:t>
          </a:r>
        </a:p>
      </xdr:txBody>
    </xdr:sp>
    <xdr:clientData/>
  </xdr:twoCellAnchor>
  <xdr:twoCellAnchor>
    <xdr:from>
      <xdr:col>8</xdr:col>
      <xdr:colOff>297180</xdr:colOff>
      <xdr:row>0</xdr:row>
      <xdr:rowOff>31750</xdr:rowOff>
    </xdr:from>
    <xdr:to>
      <xdr:col>9</xdr:col>
      <xdr:colOff>23495</xdr:colOff>
      <xdr:row>2</xdr:row>
      <xdr:rowOff>13970</xdr:rowOff>
    </xdr:to>
    <xdr:sp macro="" textlink="">
      <xdr:nvSpPr>
        <xdr:cNvPr id="27" name="Eingekerbter Richtungspfeil 18">
          <a:hlinkClick xmlns:r="http://schemas.openxmlformats.org/officeDocument/2006/relationships" r:id="rId9"/>
          <a:extLst>
            <a:ext uri="{FF2B5EF4-FFF2-40B4-BE49-F238E27FC236}">
              <a16:creationId xmlns:a16="http://schemas.microsoft.com/office/drawing/2014/main" id="{C398040A-4EAA-4F92-B8C7-DCC5F6BED089}"/>
            </a:ext>
          </a:extLst>
        </xdr:cNvPr>
        <xdr:cNvSpPr/>
      </xdr:nvSpPr>
      <xdr:spPr>
        <a:xfrm>
          <a:off x="574548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650" b="1" i="0" u="none" strike="noStrike" kern="0" cap="none" spc="0" normalizeH="0" baseline="0" noProof="0">
              <a:ln>
                <a:noFill/>
              </a:ln>
              <a:solidFill>
                <a:srgbClr val="000000"/>
              </a:solidFill>
              <a:effectLst/>
              <a:uLnTx/>
              <a:uFillTx/>
              <a:latin typeface="Arial" pitchFamily="34" charset="0"/>
              <a:ea typeface="+mn-ea"/>
              <a:cs typeface="Arial" pitchFamily="34" charset="0"/>
            </a:rPr>
            <a:t>Liquidität</a:t>
          </a:r>
        </a:p>
      </xdr:txBody>
    </xdr:sp>
    <xdr:clientData/>
  </xdr:twoCellAnchor>
  <xdr:twoCellAnchor>
    <xdr:from>
      <xdr:col>8</xdr:col>
      <xdr:colOff>1003300</xdr:colOff>
      <xdr:row>0</xdr:row>
      <xdr:rowOff>31750</xdr:rowOff>
    </xdr:from>
    <xdr:to>
      <xdr:col>10</xdr:col>
      <xdr:colOff>672465</xdr:colOff>
      <xdr:row>2</xdr:row>
      <xdr:rowOff>13970</xdr:rowOff>
    </xdr:to>
    <xdr:sp macro="" textlink="">
      <xdr:nvSpPr>
        <xdr:cNvPr id="28" name="Eingekerbter Richtungspfeil 19">
          <a:hlinkClick xmlns:r="http://schemas.openxmlformats.org/officeDocument/2006/relationships" r:id="rId10"/>
          <a:extLst>
            <a:ext uri="{FF2B5EF4-FFF2-40B4-BE49-F238E27FC236}">
              <a16:creationId xmlns:a16="http://schemas.microsoft.com/office/drawing/2014/main" id="{FE51568F-CECE-41F7-8832-F1A70EF40A04}"/>
            </a:ext>
          </a:extLst>
        </xdr:cNvPr>
        <xdr:cNvSpPr/>
      </xdr:nvSpPr>
      <xdr:spPr>
        <a:xfrm>
          <a:off x="645160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Bilanz</a:t>
          </a:r>
        </a:p>
      </xdr:txBody>
    </xdr:sp>
    <xdr:clientData/>
  </xdr:twoCellAnchor>
  <xdr:twoCellAnchor>
    <xdr:from>
      <xdr:col>10</xdr:col>
      <xdr:colOff>633095</xdr:colOff>
      <xdr:row>0</xdr:row>
      <xdr:rowOff>31750</xdr:rowOff>
    </xdr:from>
    <xdr:to>
      <xdr:col>12</xdr:col>
      <xdr:colOff>607060</xdr:colOff>
      <xdr:row>2</xdr:row>
      <xdr:rowOff>13970</xdr:rowOff>
    </xdr:to>
    <xdr:sp macro="" textlink="">
      <xdr:nvSpPr>
        <xdr:cNvPr id="29" name="Eingekerbter Richtungspfeil 20">
          <a:hlinkClick xmlns:r="http://schemas.openxmlformats.org/officeDocument/2006/relationships" r:id="rId11"/>
          <a:extLst>
            <a:ext uri="{FF2B5EF4-FFF2-40B4-BE49-F238E27FC236}">
              <a16:creationId xmlns:a16="http://schemas.microsoft.com/office/drawing/2014/main" id="{52EFC690-109D-4812-B145-2A85405E1A92}"/>
            </a:ext>
          </a:extLst>
        </xdr:cNvPr>
        <xdr:cNvSpPr/>
      </xdr:nvSpPr>
      <xdr:spPr>
        <a:xfrm>
          <a:off x="715772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Kenn-zahlen</a:t>
          </a:r>
        </a:p>
      </xdr:txBody>
    </xdr:sp>
    <xdr:clientData/>
  </xdr:twoCellAnchor>
  <xdr:twoCellAnchor>
    <xdr:from>
      <xdr:col>2</xdr:col>
      <xdr:colOff>737235</xdr:colOff>
      <xdr:row>0</xdr:row>
      <xdr:rowOff>31750</xdr:rowOff>
    </xdr:from>
    <xdr:to>
      <xdr:col>2</xdr:col>
      <xdr:colOff>1482725</xdr:colOff>
      <xdr:row>2</xdr:row>
      <xdr:rowOff>13970</xdr:rowOff>
    </xdr:to>
    <xdr:sp macro="" textlink="">
      <xdr:nvSpPr>
        <xdr:cNvPr id="30" name="Eingekerbter Richtungspfeil 14">
          <a:hlinkClick xmlns:r="http://schemas.openxmlformats.org/officeDocument/2006/relationships" r:id="rId12"/>
          <a:extLst>
            <a:ext uri="{FF2B5EF4-FFF2-40B4-BE49-F238E27FC236}">
              <a16:creationId xmlns:a16="http://schemas.microsoft.com/office/drawing/2014/main" id="{ACF0D157-356A-4481-BEF8-2A2A07135BC2}"/>
            </a:ext>
          </a:extLst>
        </xdr:cNvPr>
        <xdr:cNvSpPr/>
      </xdr:nvSpPr>
      <xdr:spPr>
        <a:xfrm>
          <a:off x="1508760" y="31750"/>
          <a:ext cx="745490" cy="306070"/>
        </a:xfrm>
        <a:prstGeom prst="chevron">
          <a:avLst>
            <a:gd name="adj" fmla="val 25305"/>
          </a:avLst>
        </a:prstGeom>
        <a:solidFill>
          <a:srgbClr val="E4191A"/>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650" b="1" i="0" u="none" strike="noStrike" kern="0" cap="none" spc="0" normalizeH="0" baseline="0" noProof="0">
              <a:ln>
                <a:noFill/>
              </a:ln>
              <a:solidFill>
                <a:srgbClr val="FFFFFF"/>
              </a:solidFill>
              <a:effectLst/>
              <a:uLnTx/>
              <a:uFillTx/>
              <a:latin typeface="Arial" pitchFamily="34" charset="0"/>
              <a:ea typeface="+mn-ea"/>
              <a:cs typeface="Arial" pitchFamily="34" charset="0"/>
            </a:rPr>
            <a:t>Übersicht</a:t>
          </a:r>
        </a:p>
      </xdr:txBody>
    </xdr:sp>
    <xdr:clientData/>
  </xdr:twoCellAnchor>
  <xdr:twoCellAnchor>
    <xdr:from>
      <xdr:col>2</xdr:col>
      <xdr:colOff>1443355</xdr:colOff>
      <xdr:row>0</xdr:row>
      <xdr:rowOff>31750</xdr:rowOff>
    </xdr:from>
    <xdr:to>
      <xdr:col>2</xdr:col>
      <xdr:colOff>2188845</xdr:colOff>
      <xdr:row>2</xdr:row>
      <xdr:rowOff>13970</xdr:rowOff>
    </xdr:to>
    <xdr:sp macro="" textlink="">
      <xdr:nvSpPr>
        <xdr:cNvPr id="31" name="Eingekerbter Richtungspfeil 15">
          <a:hlinkClick xmlns:r="http://schemas.openxmlformats.org/officeDocument/2006/relationships" r:id="rId13"/>
          <a:extLst>
            <a:ext uri="{FF2B5EF4-FFF2-40B4-BE49-F238E27FC236}">
              <a16:creationId xmlns:a16="http://schemas.microsoft.com/office/drawing/2014/main" id="{CA167582-1A17-4617-B307-E9A3CD81D9A2}"/>
            </a:ext>
          </a:extLst>
        </xdr:cNvPr>
        <xdr:cNvSpPr/>
      </xdr:nvSpPr>
      <xdr:spPr>
        <a:xfrm>
          <a:off x="221488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Umsatz</a:t>
          </a:r>
        </a:p>
      </xdr:txBody>
    </xdr:sp>
    <xdr:clientData/>
  </xdr:twoCellAnchor>
  <xdr:twoCellAnchor editAs="oneCell">
    <xdr:from>
      <xdr:col>12</xdr:col>
      <xdr:colOff>622300</xdr:colOff>
      <xdr:row>0</xdr:row>
      <xdr:rowOff>71120</xdr:rowOff>
    </xdr:from>
    <xdr:to>
      <xdr:col>15</xdr:col>
      <xdr:colOff>0</xdr:colOff>
      <xdr:row>1</xdr:row>
      <xdr:rowOff>130683</xdr:rowOff>
    </xdr:to>
    <xdr:pic>
      <xdr:nvPicPr>
        <xdr:cNvPr id="2" name="Grafik 1">
          <a:extLst>
            <a:ext uri="{FF2B5EF4-FFF2-40B4-BE49-F238E27FC236}">
              <a16:creationId xmlns:a16="http://schemas.microsoft.com/office/drawing/2014/main" id="{196E632A-793A-4DCC-BDC9-22BA564B1E7D}"/>
            </a:ext>
          </a:extLst>
        </xdr:cNvPr>
        <xdr:cNvPicPr>
          <a:picLocks/>
        </xdr:cNvPicPr>
      </xdr:nvPicPr>
      <xdr:blipFill rotWithShape="1">
        <a:blip xmlns:r="http://schemas.openxmlformats.org/officeDocument/2006/relationships" r:embed="rId14"/>
        <a:srcRect r="6840"/>
        <a:stretch>
          <a:fillRect/>
        </a:stretch>
      </xdr:blipFill>
      <xdr:spPr>
        <a:xfrm>
          <a:off x="7918450" y="71120"/>
          <a:ext cx="863600" cy="22148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31750</xdr:colOff>
      <xdr:row>0</xdr:row>
      <xdr:rowOff>31750</xdr:rowOff>
    </xdr:from>
    <xdr:to>
      <xdr:col>1</xdr:col>
      <xdr:colOff>574675</xdr:colOff>
      <xdr:row>2</xdr:row>
      <xdr:rowOff>13970</xdr:rowOff>
    </xdr:to>
    <xdr:sp macro="" textlink="">
      <xdr:nvSpPr>
        <xdr:cNvPr id="18" name="Rechteck 17">
          <a:hlinkClick xmlns:r="http://schemas.openxmlformats.org/officeDocument/2006/relationships" r:id="rId1"/>
          <a:extLst>
            <a:ext uri="{FF2B5EF4-FFF2-40B4-BE49-F238E27FC236}">
              <a16:creationId xmlns:a16="http://schemas.microsoft.com/office/drawing/2014/main" id="{AF526223-9ADC-464C-9BD8-FA4A45F99F21}"/>
            </a:ext>
          </a:extLst>
        </xdr:cNvPr>
        <xdr:cNvSpPr/>
      </xdr:nvSpPr>
      <xdr:spPr>
        <a:xfrm>
          <a:off x="31750" y="31750"/>
          <a:ext cx="742950" cy="306070"/>
        </a:xfrm>
        <a:prstGeom prst="rect">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de-CH" sz="700" b="1" i="0" u="none" strike="noStrike" kern="0" cap="none" spc="0" normalizeH="0" baseline="0" noProof="0">
              <a:ln>
                <a:noFill/>
              </a:ln>
              <a:solidFill>
                <a:srgbClr val="000000"/>
              </a:solidFill>
              <a:effectLst/>
              <a:uLnTx/>
              <a:uFillTx/>
              <a:latin typeface="Arial" pitchFamily="34" charset="0"/>
              <a:cs typeface="Arial" pitchFamily="34" charset="0"/>
            </a:rPr>
            <a:t>Hinweise</a:t>
          </a:r>
        </a:p>
      </xdr:txBody>
    </xdr:sp>
    <xdr:clientData/>
  </xdr:twoCellAnchor>
  <xdr:twoCellAnchor>
    <xdr:from>
      <xdr:col>1</xdr:col>
      <xdr:colOff>605155</xdr:colOff>
      <xdr:row>0</xdr:row>
      <xdr:rowOff>31750</xdr:rowOff>
    </xdr:from>
    <xdr:to>
      <xdr:col>1</xdr:col>
      <xdr:colOff>1348105</xdr:colOff>
      <xdr:row>2</xdr:row>
      <xdr:rowOff>13970</xdr:rowOff>
    </xdr:to>
    <xdr:sp macro="" textlink="">
      <xdr:nvSpPr>
        <xdr:cNvPr id="19" name="Richtungspfeil 12">
          <a:hlinkClick xmlns:r="http://schemas.openxmlformats.org/officeDocument/2006/relationships" r:id="rId2"/>
          <a:extLst>
            <a:ext uri="{FF2B5EF4-FFF2-40B4-BE49-F238E27FC236}">
              <a16:creationId xmlns:a16="http://schemas.microsoft.com/office/drawing/2014/main" id="{51809C98-267E-4903-87F2-58EBE2B5EF39}"/>
            </a:ext>
          </a:extLst>
        </xdr:cNvPr>
        <xdr:cNvSpPr/>
      </xdr:nvSpPr>
      <xdr:spPr>
        <a:xfrm>
          <a:off x="805180" y="31750"/>
          <a:ext cx="742950" cy="306070"/>
        </a:xfrm>
        <a:prstGeom prst="homePlate">
          <a:avLst>
            <a:gd name="adj" fmla="val 25306"/>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Titelseite</a:t>
          </a:r>
        </a:p>
      </xdr:txBody>
    </xdr:sp>
    <xdr:clientData/>
  </xdr:twoCellAnchor>
  <xdr:twoCellAnchor>
    <xdr:from>
      <xdr:col>3</xdr:col>
      <xdr:colOff>53975</xdr:colOff>
      <xdr:row>0</xdr:row>
      <xdr:rowOff>31750</xdr:rowOff>
    </xdr:from>
    <xdr:to>
      <xdr:col>3</xdr:col>
      <xdr:colOff>799465</xdr:colOff>
      <xdr:row>2</xdr:row>
      <xdr:rowOff>13970</xdr:rowOff>
    </xdr:to>
    <xdr:sp macro="" textlink="">
      <xdr:nvSpPr>
        <xdr:cNvPr id="20" name="Eingekerbter Richtungspfeil 14">
          <a:hlinkClick xmlns:r="http://schemas.openxmlformats.org/officeDocument/2006/relationships" r:id="rId3"/>
          <a:extLst>
            <a:ext uri="{FF2B5EF4-FFF2-40B4-BE49-F238E27FC236}">
              <a16:creationId xmlns:a16="http://schemas.microsoft.com/office/drawing/2014/main" id="{06FC4365-99E7-430D-9E3F-A88560D47BB0}"/>
            </a:ext>
          </a:extLst>
        </xdr:cNvPr>
        <xdr:cNvSpPr/>
      </xdr:nvSpPr>
      <xdr:spPr>
        <a:xfrm>
          <a:off x="292100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Kosten</a:t>
          </a:r>
        </a:p>
      </xdr:txBody>
    </xdr:sp>
    <xdr:clientData/>
  </xdr:twoCellAnchor>
  <xdr:twoCellAnchor>
    <xdr:from>
      <xdr:col>3</xdr:col>
      <xdr:colOff>760095</xdr:colOff>
      <xdr:row>0</xdr:row>
      <xdr:rowOff>31750</xdr:rowOff>
    </xdr:from>
    <xdr:to>
      <xdr:col>5</xdr:col>
      <xdr:colOff>600710</xdr:colOff>
      <xdr:row>2</xdr:row>
      <xdr:rowOff>13970</xdr:rowOff>
    </xdr:to>
    <xdr:sp macro="" textlink="">
      <xdr:nvSpPr>
        <xdr:cNvPr id="21" name="Eingekerbter Richtungspfeil 15">
          <a:hlinkClick xmlns:r="http://schemas.openxmlformats.org/officeDocument/2006/relationships" r:id="rId4"/>
          <a:extLst>
            <a:ext uri="{FF2B5EF4-FFF2-40B4-BE49-F238E27FC236}">
              <a16:creationId xmlns:a16="http://schemas.microsoft.com/office/drawing/2014/main" id="{5A5AF637-E293-4141-8948-828B3257E294}"/>
            </a:ext>
          </a:extLst>
        </xdr:cNvPr>
        <xdr:cNvSpPr/>
      </xdr:nvSpPr>
      <xdr:spPr>
        <a:xfrm>
          <a:off x="362712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Investi-tionen</a:t>
          </a:r>
        </a:p>
      </xdr:txBody>
    </xdr:sp>
    <xdr:clientData/>
  </xdr:twoCellAnchor>
  <xdr:twoCellAnchor>
    <xdr:from>
      <xdr:col>5</xdr:col>
      <xdr:colOff>561340</xdr:colOff>
      <xdr:row>0</xdr:row>
      <xdr:rowOff>31750</xdr:rowOff>
    </xdr:from>
    <xdr:to>
      <xdr:col>7</xdr:col>
      <xdr:colOff>401955</xdr:colOff>
      <xdr:row>2</xdr:row>
      <xdr:rowOff>13970</xdr:rowOff>
    </xdr:to>
    <xdr:sp macro="" textlink="">
      <xdr:nvSpPr>
        <xdr:cNvPr id="22" name="Eingekerbter Richtungspfeil 16">
          <a:hlinkClick xmlns:r="http://schemas.openxmlformats.org/officeDocument/2006/relationships" r:id="rId5"/>
          <a:extLst>
            <a:ext uri="{FF2B5EF4-FFF2-40B4-BE49-F238E27FC236}">
              <a16:creationId xmlns:a16="http://schemas.microsoft.com/office/drawing/2014/main" id="{95FF3B76-1111-49D6-8A2E-6FF9427E52C7}"/>
            </a:ext>
          </a:extLst>
        </xdr:cNvPr>
        <xdr:cNvSpPr/>
      </xdr:nvSpPr>
      <xdr:spPr>
        <a:xfrm>
          <a:off x="433324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Finan-zierung</a:t>
          </a:r>
          <a:endParaRPr kumimoji="0" lang="de-CH" sz="700" b="1" i="0" u="none" strike="noStrike" kern="0" cap="none" spc="0" normalizeH="0" noProof="0">
            <a:ln>
              <a:noFill/>
            </a:ln>
            <a:solidFill>
              <a:srgbClr val="000000"/>
            </a:solidFill>
            <a:effectLst/>
            <a:uLnTx/>
            <a:uFillTx/>
            <a:latin typeface="Arial" pitchFamily="34" charset="0"/>
            <a:ea typeface="+mn-ea"/>
            <a:cs typeface="Arial" pitchFamily="34" charset="0"/>
          </a:endParaRPr>
        </a:p>
      </xdr:txBody>
    </xdr:sp>
    <xdr:clientData/>
  </xdr:twoCellAnchor>
  <xdr:twoCellAnchor>
    <xdr:from>
      <xdr:col>7</xdr:col>
      <xdr:colOff>362585</xdr:colOff>
      <xdr:row>0</xdr:row>
      <xdr:rowOff>31750</xdr:rowOff>
    </xdr:from>
    <xdr:to>
      <xdr:col>9</xdr:col>
      <xdr:colOff>203200</xdr:colOff>
      <xdr:row>2</xdr:row>
      <xdr:rowOff>13970</xdr:rowOff>
    </xdr:to>
    <xdr:sp macro="" textlink="">
      <xdr:nvSpPr>
        <xdr:cNvPr id="30" name="Eingekerbter Richtungspfeil 17">
          <a:hlinkClick xmlns:r="http://schemas.openxmlformats.org/officeDocument/2006/relationships" r:id="rId6"/>
          <a:extLst>
            <a:ext uri="{FF2B5EF4-FFF2-40B4-BE49-F238E27FC236}">
              <a16:creationId xmlns:a16="http://schemas.microsoft.com/office/drawing/2014/main" id="{5D157F8F-ADDF-46E4-BBC5-DA70DC8B6FEA}"/>
            </a:ext>
          </a:extLst>
        </xdr:cNvPr>
        <xdr:cNvSpPr/>
      </xdr:nvSpPr>
      <xdr:spPr>
        <a:xfrm>
          <a:off x="503936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Erfolg</a:t>
          </a:r>
        </a:p>
      </xdr:txBody>
    </xdr:sp>
    <xdr:clientData/>
  </xdr:twoCellAnchor>
  <xdr:twoCellAnchor>
    <xdr:from>
      <xdr:col>9</xdr:col>
      <xdr:colOff>163830</xdr:colOff>
      <xdr:row>0</xdr:row>
      <xdr:rowOff>31750</xdr:rowOff>
    </xdr:from>
    <xdr:to>
      <xdr:col>10</xdr:col>
      <xdr:colOff>61595</xdr:colOff>
      <xdr:row>2</xdr:row>
      <xdr:rowOff>13970</xdr:rowOff>
    </xdr:to>
    <xdr:sp macro="" textlink="">
      <xdr:nvSpPr>
        <xdr:cNvPr id="31" name="Eingekerbter Richtungspfeil 18">
          <a:hlinkClick xmlns:r="http://schemas.openxmlformats.org/officeDocument/2006/relationships" r:id="rId7"/>
          <a:extLst>
            <a:ext uri="{FF2B5EF4-FFF2-40B4-BE49-F238E27FC236}">
              <a16:creationId xmlns:a16="http://schemas.microsoft.com/office/drawing/2014/main" id="{32639559-B903-4040-A8FB-36BEB6CC7C45}"/>
            </a:ext>
          </a:extLst>
        </xdr:cNvPr>
        <xdr:cNvSpPr/>
      </xdr:nvSpPr>
      <xdr:spPr>
        <a:xfrm>
          <a:off x="574548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650" b="1" i="0" u="none" strike="noStrike" kern="0" cap="none" spc="0" normalizeH="0" baseline="0" noProof="0">
              <a:ln>
                <a:noFill/>
              </a:ln>
              <a:solidFill>
                <a:srgbClr val="000000"/>
              </a:solidFill>
              <a:effectLst/>
              <a:uLnTx/>
              <a:uFillTx/>
              <a:latin typeface="Arial" pitchFamily="34" charset="0"/>
              <a:ea typeface="+mn-ea"/>
              <a:cs typeface="Arial" pitchFamily="34" charset="0"/>
            </a:rPr>
            <a:t>Liquidität</a:t>
          </a:r>
        </a:p>
      </xdr:txBody>
    </xdr:sp>
    <xdr:clientData/>
  </xdr:twoCellAnchor>
  <xdr:twoCellAnchor>
    <xdr:from>
      <xdr:col>10</xdr:col>
      <xdr:colOff>22225</xdr:colOff>
      <xdr:row>0</xdr:row>
      <xdr:rowOff>31750</xdr:rowOff>
    </xdr:from>
    <xdr:to>
      <xdr:col>11</xdr:col>
      <xdr:colOff>24765</xdr:colOff>
      <xdr:row>2</xdr:row>
      <xdr:rowOff>13970</xdr:rowOff>
    </xdr:to>
    <xdr:sp macro="" textlink="">
      <xdr:nvSpPr>
        <xdr:cNvPr id="32" name="Eingekerbter Richtungspfeil 19">
          <a:hlinkClick xmlns:r="http://schemas.openxmlformats.org/officeDocument/2006/relationships" r:id="rId8"/>
          <a:extLst>
            <a:ext uri="{FF2B5EF4-FFF2-40B4-BE49-F238E27FC236}">
              <a16:creationId xmlns:a16="http://schemas.microsoft.com/office/drawing/2014/main" id="{0EBDAB7C-8CAA-48C5-B202-E132A80BAB9E}"/>
            </a:ext>
          </a:extLst>
        </xdr:cNvPr>
        <xdr:cNvSpPr/>
      </xdr:nvSpPr>
      <xdr:spPr>
        <a:xfrm>
          <a:off x="645160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Bilanz</a:t>
          </a:r>
        </a:p>
      </xdr:txBody>
    </xdr:sp>
    <xdr:clientData/>
  </xdr:twoCellAnchor>
  <xdr:twoCellAnchor>
    <xdr:from>
      <xdr:col>10</xdr:col>
      <xdr:colOff>728345</xdr:colOff>
      <xdr:row>0</xdr:row>
      <xdr:rowOff>31750</xdr:rowOff>
    </xdr:from>
    <xdr:to>
      <xdr:col>11</xdr:col>
      <xdr:colOff>730885</xdr:colOff>
      <xdr:row>2</xdr:row>
      <xdr:rowOff>13970</xdr:rowOff>
    </xdr:to>
    <xdr:sp macro="" textlink="">
      <xdr:nvSpPr>
        <xdr:cNvPr id="33" name="Eingekerbter Richtungspfeil 20">
          <a:hlinkClick xmlns:r="http://schemas.openxmlformats.org/officeDocument/2006/relationships" r:id="rId9"/>
          <a:extLst>
            <a:ext uri="{FF2B5EF4-FFF2-40B4-BE49-F238E27FC236}">
              <a16:creationId xmlns:a16="http://schemas.microsoft.com/office/drawing/2014/main" id="{DBAAECA8-CEF8-4664-BEBC-C54479587C91}"/>
            </a:ext>
          </a:extLst>
        </xdr:cNvPr>
        <xdr:cNvSpPr/>
      </xdr:nvSpPr>
      <xdr:spPr>
        <a:xfrm>
          <a:off x="715772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Kenn-zahlen</a:t>
          </a:r>
        </a:p>
      </xdr:txBody>
    </xdr:sp>
    <xdr:clientData/>
  </xdr:twoCellAnchor>
  <xdr:twoCellAnchor>
    <xdr:from>
      <xdr:col>1</xdr:col>
      <xdr:colOff>1308735</xdr:colOff>
      <xdr:row>0</xdr:row>
      <xdr:rowOff>31750</xdr:rowOff>
    </xdr:from>
    <xdr:to>
      <xdr:col>1</xdr:col>
      <xdr:colOff>2054225</xdr:colOff>
      <xdr:row>2</xdr:row>
      <xdr:rowOff>13970</xdr:rowOff>
    </xdr:to>
    <xdr:sp macro="" textlink="">
      <xdr:nvSpPr>
        <xdr:cNvPr id="34" name="Eingekerbter Richtungspfeil 14">
          <a:hlinkClick xmlns:r="http://schemas.openxmlformats.org/officeDocument/2006/relationships" r:id="rId10"/>
          <a:extLst>
            <a:ext uri="{FF2B5EF4-FFF2-40B4-BE49-F238E27FC236}">
              <a16:creationId xmlns:a16="http://schemas.microsoft.com/office/drawing/2014/main" id="{6DDAAF36-64BD-42E2-91F8-8DEF2F4E7D1C}"/>
            </a:ext>
          </a:extLst>
        </xdr:cNvPr>
        <xdr:cNvSpPr/>
      </xdr:nvSpPr>
      <xdr:spPr>
        <a:xfrm>
          <a:off x="150876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650" b="1" i="0" u="none" strike="noStrike" kern="0" cap="none" spc="0" normalizeH="0" baseline="0" noProof="0">
              <a:ln>
                <a:noFill/>
              </a:ln>
              <a:solidFill>
                <a:srgbClr val="000000"/>
              </a:solidFill>
              <a:effectLst/>
              <a:uLnTx/>
              <a:uFillTx/>
              <a:latin typeface="Arial" pitchFamily="34" charset="0"/>
              <a:ea typeface="+mn-ea"/>
              <a:cs typeface="Arial" pitchFamily="34" charset="0"/>
            </a:rPr>
            <a:t>Übersicht</a:t>
          </a:r>
        </a:p>
      </xdr:txBody>
    </xdr:sp>
    <xdr:clientData/>
  </xdr:twoCellAnchor>
  <xdr:twoCellAnchor>
    <xdr:from>
      <xdr:col>1</xdr:col>
      <xdr:colOff>2014855</xdr:colOff>
      <xdr:row>0</xdr:row>
      <xdr:rowOff>31750</xdr:rowOff>
    </xdr:from>
    <xdr:to>
      <xdr:col>3</xdr:col>
      <xdr:colOff>93345</xdr:colOff>
      <xdr:row>2</xdr:row>
      <xdr:rowOff>13970</xdr:rowOff>
    </xdr:to>
    <xdr:sp macro="" textlink="">
      <xdr:nvSpPr>
        <xdr:cNvPr id="35" name="Eingekerbter Richtungspfeil 15">
          <a:hlinkClick xmlns:r="http://schemas.openxmlformats.org/officeDocument/2006/relationships" r:id="rId11"/>
          <a:extLst>
            <a:ext uri="{FF2B5EF4-FFF2-40B4-BE49-F238E27FC236}">
              <a16:creationId xmlns:a16="http://schemas.microsoft.com/office/drawing/2014/main" id="{E112BE6F-1476-4A65-92BD-0A1CCDD3B6A7}"/>
            </a:ext>
          </a:extLst>
        </xdr:cNvPr>
        <xdr:cNvSpPr/>
      </xdr:nvSpPr>
      <xdr:spPr>
        <a:xfrm>
          <a:off x="2214880" y="31750"/>
          <a:ext cx="745490" cy="306070"/>
        </a:xfrm>
        <a:prstGeom prst="chevron">
          <a:avLst>
            <a:gd name="adj" fmla="val 25305"/>
          </a:avLst>
        </a:prstGeom>
        <a:solidFill>
          <a:srgbClr val="E4191A"/>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FFFFFF"/>
              </a:solidFill>
              <a:effectLst/>
              <a:uLnTx/>
              <a:uFillTx/>
              <a:latin typeface="Arial" pitchFamily="34" charset="0"/>
              <a:ea typeface="+mn-ea"/>
              <a:cs typeface="Arial" pitchFamily="34" charset="0"/>
            </a:rPr>
            <a:t>Umsatz</a:t>
          </a:r>
        </a:p>
      </xdr:txBody>
    </xdr:sp>
    <xdr:clientData/>
  </xdr:twoCellAnchor>
  <xdr:twoCellAnchor editAs="oneCell">
    <xdr:from>
      <xdr:col>11</xdr:col>
      <xdr:colOff>746125</xdr:colOff>
      <xdr:row>0</xdr:row>
      <xdr:rowOff>71120</xdr:rowOff>
    </xdr:from>
    <xdr:to>
      <xdr:col>13</xdr:col>
      <xdr:colOff>0</xdr:colOff>
      <xdr:row>1</xdr:row>
      <xdr:rowOff>130683</xdr:rowOff>
    </xdr:to>
    <xdr:pic>
      <xdr:nvPicPr>
        <xdr:cNvPr id="2" name="Grafik 1">
          <a:extLst>
            <a:ext uri="{FF2B5EF4-FFF2-40B4-BE49-F238E27FC236}">
              <a16:creationId xmlns:a16="http://schemas.microsoft.com/office/drawing/2014/main" id="{43A3CF29-087A-4006-8B14-96AC3EE8B020}"/>
            </a:ext>
          </a:extLst>
        </xdr:cNvPr>
        <xdr:cNvPicPr>
          <a:picLocks/>
        </xdr:cNvPicPr>
      </xdr:nvPicPr>
      <xdr:blipFill rotWithShape="1">
        <a:blip xmlns:r="http://schemas.openxmlformats.org/officeDocument/2006/relationships" r:embed="rId12"/>
        <a:srcRect r="6840"/>
        <a:stretch>
          <a:fillRect/>
        </a:stretch>
      </xdr:blipFill>
      <xdr:spPr>
        <a:xfrm>
          <a:off x="7918450" y="71120"/>
          <a:ext cx="863600" cy="22148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31750</xdr:colOff>
      <xdr:row>0</xdr:row>
      <xdr:rowOff>31750</xdr:rowOff>
    </xdr:from>
    <xdr:to>
      <xdr:col>0</xdr:col>
      <xdr:colOff>774700</xdr:colOff>
      <xdr:row>2</xdr:row>
      <xdr:rowOff>13970</xdr:rowOff>
    </xdr:to>
    <xdr:sp macro="" textlink="">
      <xdr:nvSpPr>
        <xdr:cNvPr id="3" name="Rechteck 2">
          <a:hlinkClick xmlns:r="http://schemas.openxmlformats.org/officeDocument/2006/relationships" r:id="rId1"/>
          <a:extLst>
            <a:ext uri="{FF2B5EF4-FFF2-40B4-BE49-F238E27FC236}">
              <a16:creationId xmlns:a16="http://schemas.microsoft.com/office/drawing/2014/main" id="{8AD92376-0A37-4C77-99C8-3D547C91E53F}"/>
            </a:ext>
          </a:extLst>
        </xdr:cNvPr>
        <xdr:cNvSpPr/>
      </xdr:nvSpPr>
      <xdr:spPr>
        <a:xfrm>
          <a:off x="31750" y="31750"/>
          <a:ext cx="742950" cy="306070"/>
        </a:xfrm>
        <a:prstGeom prst="rect">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de-CH" sz="700" b="1" i="0" u="none" strike="noStrike" kern="0" cap="none" spc="0" normalizeH="0" baseline="0" noProof="0">
              <a:ln>
                <a:noFill/>
              </a:ln>
              <a:solidFill>
                <a:srgbClr val="000000"/>
              </a:solidFill>
              <a:effectLst/>
              <a:uLnTx/>
              <a:uFillTx/>
              <a:latin typeface="Arial" pitchFamily="34" charset="0"/>
              <a:cs typeface="Arial" pitchFamily="34" charset="0"/>
            </a:rPr>
            <a:t>Hinweise</a:t>
          </a:r>
        </a:p>
      </xdr:txBody>
    </xdr:sp>
    <xdr:clientData/>
  </xdr:twoCellAnchor>
  <xdr:twoCellAnchor>
    <xdr:from>
      <xdr:col>0</xdr:col>
      <xdr:colOff>805180</xdr:colOff>
      <xdr:row>0</xdr:row>
      <xdr:rowOff>31750</xdr:rowOff>
    </xdr:from>
    <xdr:to>
      <xdr:col>0</xdr:col>
      <xdr:colOff>1548130</xdr:colOff>
      <xdr:row>2</xdr:row>
      <xdr:rowOff>13970</xdr:rowOff>
    </xdr:to>
    <xdr:sp macro="" textlink="">
      <xdr:nvSpPr>
        <xdr:cNvPr id="4" name="Richtungspfeil 12">
          <a:hlinkClick xmlns:r="http://schemas.openxmlformats.org/officeDocument/2006/relationships" r:id="rId2"/>
          <a:extLst>
            <a:ext uri="{FF2B5EF4-FFF2-40B4-BE49-F238E27FC236}">
              <a16:creationId xmlns:a16="http://schemas.microsoft.com/office/drawing/2014/main" id="{B57E64AE-3340-4069-8A68-E900E12C376F}"/>
            </a:ext>
          </a:extLst>
        </xdr:cNvPr>
        <xdr:cNvSpPr/>
      </xdr:nvSpPr>
      <xdr:spPr>
        <a:xfrm>
          <a:off x="805180" y="31750"/>
          <a:ext cx="742950" cy="306070"/>
        </a:xfrm>
        <a:prstGeom prst="homePlate">
          <a:avLst>
            <a:gd name="adj" fmla="val 25306"/>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Titelseite</a:t>
          </a:r>
        </a:p>
      </xdr:txBody>
    </xdr:sp>
    <xdr:clientData/>
  </xdr:twoCellAnchor>
  <xdr:twoCellAnchor>
    <xdr:from>
      <xdr:col>0</xdr:col>
      <xdr:colOff>2921000</xdr:colOff>
      <xdr:row>0</xdr:row>
      <xdr:rowOff>31750</xdr:rowOff>
    </xdr:from>
    <xdr:to>
      <xdr:col>1</xdr:col>
      <xdr:colOff>27940</xdr:colOff>
      <xdr:row>2</xdr:row>
      <xdr:rowOff>13970</xdr:rowOff>
    </xdr:to>
    <xdr:sp macro="" textlink="">
      <xdr:nvSpPr>
        <xdr:cNvPr id="5" name="Eingekerbter Richtungspfeil 14">
          <a:hlinkClick xmlns:r="http://schemas.openxmlformats.org/officeDocument/2006/relationships" r:id="rId3"/>
          <a:extLst>
            <a:ext uri="{FF2B5EF4-FFF2-40B4-BE49-F238E27FC236}">
              <a16:creationId xmlns:a16="http://schemas.microsoft.com/office/drawing/2014/main" id="{8E261EC6-55A9-4595-ACBB-7CD5CAC9DD73}"/>
            </a:ext>
          </a:extLst>
        </xdr:cNvPr>
        <xdr:cNvSpPr/>
      </xdr:nvSpPr>
      <xdr:spPr>
        <a:xfrm>
          <a:off x="2921000" y="31750"/>
          <a:ext cx="745490" cy="306070"/>
        </a:xfrm>
        <a:prstGeom prst="chevron">
          <a:avLst>
            <a:gd name="adj" fmla="val 25305"/>
          </a:avLst>
        </a:prstGeom>
        <a:solidFill>
          <a:srgbClr val="E4191A"/>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FFFFFF"/>
              </a:solidFill>
              <a:effectLst/>
              <a:uLnTx/>
              <a:uFillTx/>
              <a:latin typeface="Arial" pitchFamily="34" charset="0"/>
              <a:ea typeface="+mn-ea"/>
              <a:cs typeface="Arial" pitchFamily="34" charset="0"/>
            </a:rPr>
            <a:t>Kosten</a:t>
          </a:r>
        </a:p>
      </xdr:txBody>
    </xdr:sp>
    <xdr:clientData/>
  </xdr:twoCellAnchor>
  <xdr:twoCellAnchor>
    <xdr:from>
      <xdr:col>0</xdr:col>
      <xdr:colOff>3627120</xdr:colOff>
      <xdr:row>0</xdr:row>
      <xdr:rowOff>31750</xdr:rowOff>
    </xdr:from>
    <xdr:to>
      <xdr:col>2</xdr:col>
      <xdr:colOff>676910</xdr:colOff>
      <xdr:row>2</xdr:row>
      <xdr:rowOff>13970</xdr:rowOff>
    </xdr:to>
    <xdr:sp macro="" textlink="">
      <xdr:nvSpPr>
        <xdr:cNvPr id="6" name="Eingekerbter Richtungspfeil 15">
          <a:hlinkClick xmlns:r="http://schemas.openxmlformats.org/officeDocument/2006/relationships" r:id="rId4"/>
          <a:extLst>
            <a:ext uri="{FF2B5EF4-FFF2-40B4-BE49-F238E27FC236}">
              <a16:creationId xmlns:a16="http://schemas.microsoft.com/office/drawing/2014/main" id="{86F29C10-A501-4530-A89C-36E9F7B64683}"/>
            </a:ext>
          </a:extLst>
        </xdr:cNvPr>
        <xdr:cNvSpPr/>
      </xdr:nvSpPr>
      <xdr:spPr>
        <a:xfrm>
          <a:off x="362712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Investi-tionen</a:t>
          </a:r>
        </a:p>
      </xdr:txBody>
    </xdr:sp>
    <xdr:clientData/>
  </xdr:twoCellAnchor>
  <xdr:twoCellAnchor>
    <xdr:from>
      <xdr:col>2</xdr:col>
      <xdr:colOff>637540</xdr:colOff>
      <xdr:row>0</xdr:row>
      <xdr:rowOff>31750</xdr:rowOff>
    </xdr:from>
    <xdr:to>
      <xdr:col>4</xdr:col>
      <xdr:colOff>478155</xdr:colOff>
      <xdr:row>2</xdr:row>
      <xdr:rowOff>13970</xdr:rowOff>
    </xdr:to>
    <xdr:sp macro="" textlink="">
      <xdr:nvSpPr>
        <xdr:cNvPr id="7" name="Eingekerbter Richtungspfeil 16">
          <a:hlinkClick xmlns:r="http://schemas.openxmlformats.org/officeDocument/2006/relationships" r:id="rId5"/>
          <a:extLst>
            <a:ext uri="{FF2B5EF4-FFF2-40B4-BE49-F238E27FC236}">
              <a16:creationId xmlns:a16="http://schemas.microsoft.com/office/drawing/2014/main" id="{922813D7-C8D2-4F9D-910A-6F6595F3D3F8}"/>
            </a:ext>
          </a:extLst>
        </xdr:cNvPr>
        <xdr:cNvSpPr/>
      </xdr:nvSpPr>
      <xdr:spPr>
        <a:xfrm>
          <a:off x="433324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Finan-zierung</a:t>
          </a:r>
          <a:endParaRPr kumimoji="0" lang="de-CH" sz="700" b="1" i="0" u="none" strike="noStrike" kern="0" cap="none" spc="0" normalizeH="0" noProof="0">
            <a:ln>
              <a:noFill/>
            </a:ln>
            <a:solidFill>
              <a:srgbClr val="000000"/>
            </a:solidFill>
            <a:effectLst/>
            <a:uLnTx/>
            <a:uFillTx/>
            <a:latin typeface="Arial" pitchFamily="34" charset="0"/>
            <a:ea typeface="+mn-ea"/>
            <a:cs typeface="Arial" pitchFamily="34" charset="0"/>
          </a:endParaRPr>
        </a:p>
      </xdr:txBody>
    </xdr:sp>
    <xdr:clientData/>
  </xdr:twoCellAnchor>
  <xdr:twoCellAnchor>
    <xdr:from>
      <xdr:col>4</xdr:col>
      <xdr:colOff>438785</xdr:colOff>
      <xdr:row>0</xdr:row>
      <xdr:rowOff>31750</xdr:rowOff>
    </xdr:from>
    <xdr:to>
      <xdr:col>6</xdr:col>
      <xdr:colOff>279400</xdr:colOff>
      <xdr:row>2</xdr:row>
      <xdr:rowOff>13970</xdr:rowOff>
    </xdr:to>
    <xdr:sp macro="" textlink="">
      <xdr:nvSpPr>
        <xdr:cNvPr id="8" name="Eingekerbter Richtungspfeil 17">
          <a:hlinkClick xmlns:r="http://schemas.openxmlformats.org/officeDocument/2006/relationships" r:id="rId6"/>
          <a:extLst>
            <a:ext uri="{FF2B5EF4-FFF2-40B4-BE49-F238E27FC236}">
              <a16:creationId xmlns:a16="http://schemas.microsoft.com/office/drawing/2014/main" id="{13D8C367-06B7-41BB-857A-720933CF1ADC}"/>
            </a:ext>
          </a:extLst>
        </xdr:cNvPr>
        <xdr:cNvSpPr/>
      </xdr:nvSpPr>
      <xdr:spPr>
        <a:xfrm>
          <a:off x="503936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Erfolg</a:t>
          </a:r>
        </a:p>
      </xdr:txBody>
    </xdr:sp>
    <xdr:clientData/>
  </xdr:twoCellAnchor>
  <xdr:twoCellAnchor>
    <xdr:from>
      <xdr:col>6</xdr:col>
      <xdr:colOff>240030</xdr:colOff>
      <xdr:row>0</xdr:row>
      <xdr:rowOff>31750</xdr:rowOff>
    </xdr:from>
    <xdr:to>
      <xdr:col>8</xdr:col>
      <xdr:colOff>80645</xdr:colOff>
      <xdr:row>2</xdr:row>
      <xdr:rowOff>13970</xdr:rowOff>
    </xdr:to>
    <xdr:sp macro="" textlink="">
      <xdr:nvSpPr>
        <xdr:cNvPr id="9" name="Eingekerbter Richtungspfeil 18">
          <a:hlinkClick xmlns:r="http://schemas.openxmlformats.org/officeDocument/2006/relationships" r:id="rId7"/>
          <a:extLst>
            <a:ext uri="{FF2B5EF4-FFF2-40B4-BE49-F238E27FC236}">
              <a16:creationId xmlns:a16="http://schemas.microsoft.com/office/drawing/2014/main" id="{607EFA6D-AEA6-48BD-8130-54420A403DFB}"/>
            </a:ext>
          </a:extLst>
        </xdr:cNvPr>
        <xdr:cNvSpPr/>
      </xdr:nvSpPr>
      <xdr:spPr>
        <a:xfrm>
          <a:off x="574548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650" b="1" i="0" u="none" strike="noStrike" kern="0" cap="none" spc="0" normalizeH="0" baseline="0" noProof="0">
              <a:ln>
                <a:noFill/>
              </a:ln>
              <a:solidFill>
                <a:srgbClr val="000000"/>
              </a:solidFill>
              <a:effectLst/>
              <a:uLnTx/>
              <a:uFillTx/>
              <a:latin typeface="Arial" pitchFamily="34" charset="0"/>
              <a:ea typeface="+mn-ea"/>
              <a:cs typeface="Arial" pitchFamily="34" charset="0"/>
            </a:rPr>
            <a:t>Liquidität</a:t>
          </a:r>
        </a:p>
      </xdr:txBody>
    </xdr:sp>
    <xdr:clientData/>
  </xdr:twoCellAnchor>
  <xdr:twoCellAnchor>
    <xdr:from>
      <xdr:col>8</xdr:col>
      <xdr:colOff>41275</xdr:colOff>
      <xdr:row>0</xdr:row>
      <xdr:rowOff>31750</xdr:rowOff>
    </xdr:from>
    <xdr:to>
      <xdr:col>9</xdr:col>
      <xdr:colOff>205740</xdr:colOff>
      <xdr:row>2</xdr:row>
      <xdr:rowOff>13970</xdr:rowOff>
    </xdr:to>
    <xdr:sp macro="" textlink="">
      <xdr:nvSpPr>
        <xdr:cNvPr id="10" name="Eingekerbter Richtungspfeil 19">
          <a:hlinkClick xmlns:r="http://schemas.openxmlformats.org/officeDocument/2006/relationships" r:id="rId8"/>
          <a:extLst>
            <a:ext uri="{FF2B5EF4-FFF2-40B4-BE49-F238E27FC236}">
              <a16:creationId xmlns:a16="http://schemas.microsoft.com/office/drawing/2014/main" id="{F16C26DD-AC8A-4CAB-847E-D6523965987A}"/>
            </a:ext>
          </a:extLst>
        </xdr:cNvPr>
        <xdr:cNvSpPr/>
      </xdr:nvSpPr>
      <xdr:spPr>
        <a:xfrm>
          <a:off x="645160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Bilanz</a:t>
          </a:r>
        </a:p>
      </xdr:txBody>
    </xdr:sp>
    <xdr:clientData/>
  </xdr:twoCellAnchor>
  <xdr:twoCellAnchor>
    <xdr:from>
      <xdr:col>9</xdr:col>
      <xdr:colOff>166370</xdr:colOff>
      <xdr:row>0</xdr:row>
      <xdr:rowOff>31750</xdr:rowOff>
    </xdr:from>
    <xdr:to>
      <xdr:col>10</xdr:col>
      <xdr:colOff>387985</xdr:colOff>
      <xdr:row>2</xdr:row>
      <xdr:rowOff>13970</xdr:rowOff>
    </xdr:to>
    <xdr:sp macro="" textlink="">
      <xdr:nvSpPr>
        <xdr:cNvPr id="11" name="Eingekerbter Richtungspfeil 20">
          <a:hlinkClick xmlns:r="http://schemas.openxmlformats.org/officeDocument/2006/relationships" r:id="rId9"/>
          <a:extLst>
            <a:ext uri="{FF2B5EF4-FFF2-40B4-BE49-F238E27FC236}">
              <a16:creationId xmlns:a16="http://schemas.microsoft.com/office/drawing/2014/main" id="{55CE8EFB-E1A0-4974-A706-6F36310DA381}"/>
            </a:ext>
          </a:extLst>
        </xdr:cNvPr>
        <xdr:cNvSpPr/>
      </xdr:nvSpPr>
      <xdr:spPr>
        <a:xfrm>
          <a:off x="715772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Kenn-zahlen</a:t>
          </a:r>
        </a:p>
      </xdr:txBody>
    </xdr:sp>
    <xdr:clientData/>
  </xdr:twoCellAnchor>
  <xdr:twoCellAnchor>
    <xdr:from>
      <xdr:col>0</xdr:col>
      <xdr:colOff>1508760</xdr:colOff>
      <xdr:row>0</xdr:row>
      <xdr:rowOff>31750</xdr:rowOff>
    </xdr:from>
    <xdr:to>
      <xdr:col>0</xdr:col>
      <xdr:colOff>2254250</xdr:colOff>
      <xdr:row>2</xdr:row>
      <xdr:rowOff>13970</xdr:rowOff>
    </xdr:to>
    <xdr:sp macro="" textlink="">
      <xdr:nvSpPr>
        <xdr:cNvPr id="12" name="Eingekerbter Richtungspfeil 14">
          <a:hlinkClick xmlns:r="http://schemas.openxmlformats.org/officeDocument/2006/relationships" r:id="rId10"/>
          <a:extLst>
            <a:ext uri="{FF2B5EF4-FFF2-40B4-BE49-F238E27FC236}">
              <a16:creationId xmlns:a16="http://schemas.microsoft.com/office/drawing/2014/main" id="{01F3BC8B-3B4F-4CD4-BABB-CAA02EBA4BD1}"/>
            </a:ext>
          </a:extLst>
        </xdr:cNvPr>
        <xdr:cNvSpPr/>
      </xdr:nvSpPr>
      <xdr:spPr>
        <a:xfrm>
          <a:off x="150876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650" b="1" i="0" u="none" strike="noStrike" kern="0" cap="none" spc="0" normalizeH="0" baseline="0" noProof="0">
              <a:ln>
                <a:noFill/>
              </a:ln>
              <a:solidFill>
                <a:srgbClr val="000000"/>
              </a:solidFill>
              <a:effectLst/>
              <a:uLnTx/>
              <a:uFillTx/>
              <a:latin typeface="Arial" pitchFamily="34" charset="0"/>
              <a:ea typeface="+mn-ea"/>
              <a:cs typeface="Arial" pitchFamily="34" charset="0"/>
            </a:rPr>
            <a:t>Übersicht</a:t>
          </a:r>
        </a:p>
      </xdr:txBody>
    </xdr:sp>
    <xdr:clientData/>
  </xdr:twoCellAnchor>
  <xdr:twoCellAnchor>
    <xdr:from>
      <xdr:col>0</xdr:col>
      <xdr:colOff>2214880</xdr:colOff>
      <xdr:row>0</xdr:row>
      <xdr:rowOff>31750</xdr:rowOff>
    </xdr:from>
    <xdr:to>
      <xdr:col>0</xdr:col>
      <xdr:colOff>2960370</xdr:colOff>
      <xdr:row>2</xdr:row>
      <xdr:rowOff>13970</xdr:rowOff>
    </xdr:to>
    <xdr:sp macro="" textlink="">
      <xdr:nvSpPr>
        <xdr:cNvPr id="13" name="Eingekerbter Richtungspfeil 15">
          <a:hlinkClick xmlns:r="http://schemas.openxmlformats.org/officeDocument/2006/relationships" r:id="rId11"/>
          <a:extLst>
            <a:ext uri="{FF2B5EF4-FFF2-40B4-BE49-F238E27FC236}">
              <a16:creationId xmlns:a16="http://schemas.microsoft.com/office/drawing/2014/main" id="{DE6A8AD9-76BA-4188-B382-86E4353CA316}"/>
            </a:ext>
          </a:extLst>
        </xdr:cNvPr>
        <xdr:cNvSpPr/>
      </xdr:nvSpPr>
      <xdr:spPr>
        <a:xfrm>
          <a:off x="221488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Umsatz</a:t>
          </a:r>
        </a:p>
      </xdr:txBody>
    </xdr:sp>
    <xdr:clientData/>
  </xdr:twoCellAnchor>
  <xdr:twoCellAnchor editAs="oneCell">
    <xdr:from>
      <xdr:col>10</xdr:col>
      <xdr:colOff>403225</xdr:colOff>
      <xdr:row>0</xdr:row>
      <xdr:rowOff>71120</xdr:rowOff>
    </xdr:from>
    <xdr:to>
      <xdr:col>10</xdr:col>
      <xdr:colOff>1266825</xdr:colOff>
      <xdr:row>1</xdr:row>
      <xdr:rowOff>130683</xdr:rowOff>
    </xdr:to>
    <xdr:pic>
      <xdr:nvPicPr>
        <xdr:cNvPr id="14" name="Grafik 13">
          <a:extLst>
            <a:ext uri="{FF2B5EF4-FFF2-40B4-BE49-F238E27FC236}">
              <a16:creationId xmlns:a16="http://schemas.microsoft.com/office/drawing/2014/main" id="{6AB66C4D-6DE7-4E4F-B8A0-69BE85477BA8}"/>
            </a:ext>
          </a:extLst>
        </xdr:cNvPr>
        <xdr:cNvPicPr>
          <a:picLocks/>
        </xdr:cNvPicPr>
      </xdr:nvPicPr>
      <xdr:blipFill rotWithShape="1">
        <a:blip xmlns:r="http://schemas.openxmlformats.org/officeDocument/2006/relationships" r:embed="rId12"/>
        <a:srcRect r="6840"/>
        <a:stretch>
          <a:fillRect/>
        </a:stretch>
      </xdr:blipFill>
      <xdr:spPr>
        <a:xfrm>
          <a:off x="7918450" y="71120"/>
          <a:ext cx="863600" cy="22148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absoluteAnchor>
    <xdr:pos x="31750" y="31750"/>
    <xdr:ext cx="742950" cy="306070"/>
    <xdr:sp macro="" textlink="">
      <xdr:nvSpPr>
        <xdr:cNvPr id="37" name="Rechteck 36">
          <a:hlinkClick xmlns:r="http://schemas.openxmlformats.org/officeDocument/2006/relationships" r:id="rId1"/>
          <a:extLst>
            <a:ext uri="{FF2B5EF4-FFF2-40B4-BE49-F238E27FC236}">
              <a16:creationId xmlns:a16="http://schemas.microsoft.com/office/drawing/2014/main" id="{E9F85B86-D20A-4BD5-B813-13258486E76A}"/>
            </a:ext>
          </a:extLst>
        </xdr:cNvPr>
        <xdr:cNvSpPr/>
      </xdr:nvSpPr>
      <xdr:spPr>
        <a:xfrm>
          <a:off x="31750" y="31750"/>
          <a:ext cx="742950" cy="306070"/>
        </a:xfrm>
        <a:prstGeom prst="rect">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de-CH" sz="700" b="1" i="0" u="none" strike="noStrike" kern="0" cap="none" spc="0" normalizeH="0" baseline="0" noProof="0">
              <a:ln>
                <a:noFill/>
              </a:ln>
              <a:solidFill>
                <a:srgbClr val="000000"/>
              </a:solidFill>
              <a:effectLst/>
              <a:uLnTx/>
              <a:uFillTx/>
              <a:latin typeface="Arial" pitchFamily="34" charset="0"/>
              <a:cs typeface="Arial" pitchFamily="34" charset="0"/>
            </a:rPr>
            <a:t>Hinweise</a:t>
          </a:r>
        </a:p>
      </xdr:txBody>
    </xdr:sp>
    <xdr:clientData/>
  </xdr:absoluteAnchor>
  <xdr:absoluteAnchor>
    <xdr:pos x="805180" y="31750"/>
    <xdr:ext cx="742950" cy="306070"/>
    <xdr:sp macro="" textlink="">
      <xdr:nvSpPr>
        <xdr:cNvPr id="38" name="Richtungspfeil 12">
          <a:hlinkClick xmlns:r="http://schemas.openxmlformats.org/officeDocument/2006/relationships" r:id="rId2"/>
          <a:extLst>
            <a:ext uri="{FF2B5EF4-FFF2-40B4-BE49-F238E27FC236}">
              <a16:creationId xmlns:a16="http://schemas.microsoft.com/office/drawing/2014/main" id="{AA4BE56F-F955-44A1-8563-2895D83A16BB}"/>
            </a:ext>
          </a:extLst>
        </xdr:cNvPr>
        <xdr:cNvSpPr/>
      </xdr:nvSpPr>
      <xdr:spPr>
        <a:xfrm>
          <a:off x="805180" y="31750"/>
          <a:ext cx="742950" cy="306070"/>
        </a:xfrm>
        <a:prstGeom prst="homePlate">
          <a:avLst>
            <a:gd name="adj" fmla="val 25306"/>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Titelseite</a:t>
          </a:r>
        </a:p>
      </xdr:txBody>
    </xdr:sp>
    <xdr:clientData/>
  </xdr:absoluteAnchor>
  <xdr:absoluteAnchor>
    <xdr:pos x="2921000" y="31750"/>
    <xdr:ext cx="745490" cy="306070"/>
    <xdr:sp macro="" textlink="">
      <xdr:nvSpPr>
        <xdr:cNvPr id="39" name="Eingekerbter Richtungspfeil 14">
          <a:hlinkClick xmlns:r="http://schemas.openxmlformats.org/officeDocument/2006/relationships" r:id="rId3"/>
          <a:extLst>
            <a:ext uri="{FF2B5EF4-FFF2-40B4-BE49-F238E27FC236}">
              <a16:creationId xmlns:a16="http://schemas.microsoft.com/office/drawing/2014/main" id="{3BDEC294-FDEE-4A62-A651-6B20BD4DB3C4}"/>
            </a:ext>
          </a:extLst>
        </xdr:cNvPr>
        <xdr:cNvSpPr/>
      </xdr:nvSpPr>
      <xdr:spPr>
        <a:xfrm>
          <a:off x="292100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Kosten</a:t>
          </a:r>
        </a:p>
      </xdr:txBody>
    </xdr:sp>
    <xdr:clientData/>
  </xdr:absoluteAnchor>
  <xdr:absoluteAnchor>
    <xdr:pos x="3627120" y="31750"/>
    <xdr:ext cx="745490" cy="306070"/>
    <xdr:sp macro="" textlink="">
      <xdr:nvSpPr>
        <xdr:cNvPr id="40" name="Eingekerbter Richtungspfeil 15">
          <a:hlinkClick xmlns:r="http://schemas.openxmlformats.org/officeDocument/2006/relationships" r:id="rId4"/>
          <a:extLst>
            <a:ext uri="{FF2B5EF4-FFF2-40B4-BE49-F238E27FC236}">
              <a16:creationId xmlns:a16="http://schemas.microsoft.com/office/drawing/2014/main" id="{5CDA71C3-9A5A-4492-8E5E-8118CDF5FB70}"/>
            </a:ext>
          </a:extLst>
        </xdr:cNvPr>
        <xdr:cNvSpPr/>
      </xdr:nvSpPr>
      <xdr:spPr>
        <a:xfrm>
          <a:off x="3627120" y="31750"/>
          <a:ext cx="745490" cy="306070"/>
        </a:xfrm>
        <a:prstGeom prst="chevron">
          <a:avLst>
            <a:gd name="adj" fmla="val 25305"/>
          </a:avLst>
        </a:prstGeom>
        <a:solidFill>
          <a:srgbClr val="E4191A"/>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FFFFFF"/>
              </a:solidFill>
              <a:effectLst/>
              <a:uLnTx/>
              <a:uFillTx/>
              <a:latin typeface="Arial" pitchFamily="34" charset="0"/>
              <a:ea typeface="+mn-ea"/>
              <a:cs typeface="Arial" pitchFamily="34" charset="0"/>
            </a:rPr>
            <a:t>Investi-tionen</a:t>
          </a:r>
        </a:p>
      </xdr:txBody>
    </xdr:sp>
    <xdr:clientData/>
  </xdr:absoluteAnchor>
  <xdr:absoluteAnchor>
    <xdr:pos x="4333240" y="31750"/>
    <xdr:ext cx="745490" cy="306070"/>
    <xdr:sp macro="" textlink="">
      <xdr:nvSpPr>
        <xdr:cNvPr id="41" name="Eingekerbter Richtungspfeil 16">
          <a:hlinkClick xmlns:r="http://schemas.openxmlformats.org/officeDocument/2006/relationships" r:id="rId5"/>
          <a:extLst>
            <a:ext uri="{FF2B5EF4-FFF2-40B4-BE49-F238E27FC236}">
              <a16:creationId xmlns:a16="http://schemas.microsoft.com/office/drawing/2014/main" id="{108B5F4D-BB36-4A71-AEC7-CB0E2560D7EA}"/>
            </a:ext>
          </a:extLst>
        </xdr:cNvPr>
        <xdr:cNvSpPr/>
      </xdr:nvSpPr>
      <xdr:spPr>
        <a:xfrm>
          <a:off x="433324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Finan-zierung</a:t>
          </a:r>
          <a:endParaRPr kumimoji="0" lang="de-CH" sz="700" b="1" i="0" u="none" strike="noStrike" kern="0" cap="none" spc="0" normalizeH="0" noProof="0">
            <a:ln>
              <a:noFill/>
            </a:ln>
            <a:solidFill>
              <a:srgbClr val="000000"/>
            </a:solidFill>
            <a:effectLst/>
            <a:uLnTx/>
            <a:uFillTx/>
            <a:latin typeface="Arial" pitchFamily="34" charset="0"/>
            <a:ea typeface="+mn-ea"/>
            <a:cs typeface="Arial" pitchFamily="34" charset="0"/>
          </a:endParaRPr>
        </a:p>
      </xdr:txBody>
    </xdr:sp>
    <xdr:clientData/>
  </xdr:absoluteAnchor>
  <xdr:absoluteAnchor>
    <xdr:pos x="5039360" y="31750"/>
    <xdr:ext cx="745490" cy="306070"/>
    <xdr:sp macro="" textlink="">
      <xdr:nvSpPr>
        <xdr:cNvPr id="42" name="Eingekerbter Richtungspfeil 17">
          <a:hlinkClick xmlns:r="http://schemas.openxmlformats.org/officeDocument/2006/relationships" r:id="rId6"/>
          <a:extLst>
            <a:ext uri="{FF2B5EF4-FFF2-40B4-BE49-F238E27FC236}">
              <a16:creationId xmlns:a16="http://schemas.microsoft.com/office/drawing/2014/main" id="{3FCDE29E-1231-4222-8E9D-29A00B0D76EB}"/>
            </a:ext>
          </a:extLst>
        </xdr:cNvPr>
        <xdr:cNvSpPr/>
      </xdr:nvSpPr>
      <xdr:spPr>
        <a:xfrm>
          <a:off x="503936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Erfolg</a:t>
          </a:r>
        </a:p>
      </xdr:txBody>
    </xdr:sp>
    <xdr:clientData/>
  </xdr:absoluteAnchor>
  <xdr:absoluteAnchor>
    <xdr:pos x="5745480" y="31750"/>
    <xdr:ext cx="745490" cy="306070"/>
    <xdr:sp macro="" textlink="">
      <xdr:nvSpPr>
        <xdr:cNvPr id="43" name="Eingekerbter Richtungspfeil 18">
          <a:hlinkClick xmlns:r="http://schemas.openxmlformats.org/officeDocument/2006/relationships" r:id="rId7"/>
          <a:extLst>
            <a:ext uri="{FF2B5EF4-FFF2-40B4-BE49-F238E27FC236}">
              <a16:creationId xmlns:a16="http://schemas.microsoft.com/office/drawing/2014/main" id="{3E0025C1-5E4E-41B2-B830-C4D8AF9C9B0D}"/>
            </a:ext>
          </a:extLst>
        </xdr:cNvPr>
        <xdr:cNvSpPr/>
      </xdr:nvSpPr>
      <xdr:spPr>
        <a:xfrm>
          <a:off x="574548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650" b="1" i="0" u="none" strike="noStrike" kern="0" cap="none" spc="0" normalizeH="0" baseline="0" noProof="0">
              <a:ln>
                <a:noFill/>
              </a:ln>
              <a:solidFill>
                <a:srgbClr val="000000"/>
              </a:solidFill>
              <a:effectLst/>
              <a:uLnTx/>
              <a:uFillTx/>
              <a:latin typeface="Arial" pitchFamily="34" charset="0"/>
              <a:ea typeface="+mn-ea"/>
              <a:cs typeface="Arial" pitchFamily="34" charset="0"/>
            </a:rPr>
            <a:t>Liquidität</a:t>
          </a:r>
        </a:p>
      </xdr:txBody>
    </xdr:sp>
    <xdr:clientData/>
  </xdr:absoluteAnchor>
  <xdr:absoluteAnchor>
    <xdr:pos x="6451600" y="31750"/>
    <xdr:ext cx="745490" cy="306070"/>
    <xdr:sp macro="" textlink="">
      <xdr:nvSpPr>
        <xdr:cNvPr id="44" name="Eingekerbter Richtungspfeil 19">
          <a:hlinkClick xmlns:r="http://schemas.openxmlformats.org/officeDocument/2006/relationships" r:id="rId8"/>
          <a:extLst>
            <a:ext uri="{FF2B5EF4-FFF2-40B4-BE49-F238E27FC236}">
              <a16:creationId xmlns:a16="http://schemas.microsoft.com/office/drawing/2014/main" id="{E80C2AA6-1FC3-4D04-8895-F8F978DB7E92}"/>
            </a:ext>
          </a:extLst>
        </xdr:cNvPr>
        <xdr:cNvSpPr/>
      </xdr:nvSpPr>
      <xdr:spPr>
        <a:xfrm>
          <a:off x="645160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Bilanz</a:t>
          </a:r>
        </a:p>
      </xdr:txBody>
    </xdr:sp>
    <xdr:clientData/>
  </xdr:absoluteAnchor>
  <xdr:absoluteAnchor>
    <xdr:pos x="7157720" y="31750"/>
    <xdr:ext cx="745490" cy="306070"/>
    <xdr:sp macro="" textlink="">
      <xdr:nvSpPr>
        <xdr:cNvPr id="45" name="Eingekerbter Richtungspfeil 20">
          <a:hlinkClick xmlns:r="http://schemas.openxmlformats.org/officeDocument/2006/relationships" r:id="rId9"/>
          <a:extLst>
            <a:ext uri="{FF2B5EF4-FFF2-40B4-BE49-F238E27FC236}">
              <a16:creationId xmlns:a16="http://schemas.microsoft.com/office/drawing/2014/main" id="{31373E95-D49D-4DC9-AA46-35DD14CD40D0}"/>
            </a:ext>
          </a:extLst>
        </xdr:cNvPr>
        <xdr:cNvSpPr/>
      </xdr:nvSpPr>
      <xdr:spPr>
        <a:xfrm>
          <a:off x="715772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Kenn-zahlen</a:t>
          </a:r>
        </a:p>
      </xdr:txBody>
    </xdr:sp>
    <xdr:clientData/>
  </xdr:absoluteAnchor>
  <xdr:absoluteAnchor>
    <xdr:pos x="1508760" y="31750"/>
    <xdr:ext cx="745490" cy="306070"/>
    <xdr:sp macro="" textlink="">
      <xdr:nvSpPr>
        <xdr:cNvPr id="46" name="Eingekerbter Richtungspfeil 14">
          <a:hlinkClick xmlns:r="http://schemas.openxmlformats.org/officeDocument/2006/relationships" r:id="rId10"/>
          <a:extLst>
            <a:ext uri="{FF2B5EF4-FFF2-40B4-BE49-F238E27FC236}">
              <a16:creationId xmlns:a16="http://schemas.microsoft.com/office/drawing/2014/main" id="{915D5DD4-5064-4FCE-BB51-63A83378FF17}"/>
            </a:ext>
          </a:extLst>
        </xdr:cNvPr>
        <xdr:cNvSpPr/>
      </xdr:nvSpPr>
      <xdr:spPr>
        <a:xfrm>
          <a:off x="150876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650" b="1" i="0" u="none" strike="noStrike" kern="0" cap="none" spc="0" normalizeH="0" baseline="0" noProof="0">
              <a:ln>
                <a:noFill/>
              </a:ln>
              <a:solidFill>
                <a:srgbClr val="000000"/>
              </a:solidFill>
              <a:effectLst/>
              <a:uLnTx/>
              <a:uFillTx/>
              <a:latin typeface="Arial" pitchFamily="34" charset="0"/>
              <a:ea typeface="+mn-ea"/>
              <a:cs typeface="Arial" pitchFamily="34" charset="0"/>
            </a:rPr>
            <a:t>Übersicht</a:t>
          </a:r>
        </a:p>
      </xdr:txBody>
    </xdr:sp>
    <xdr:clientData/>
  </xdr:absoluteAnchor>
  <xdr:absoluteAnchor>
    <xdr:pos x="2214880" y="31750"/>
    <xdr:ext cx="745490" cy="306070"/>
    <xdr:sp macro="" textlink="">
      <xdr:nvSpPr>
        <xdr:cNvPr id="47" name="Eingekerbter Richtungspfeil 15">
          <a:hlinkClick xmlns:r="http://schemas.openxmlformats.org/officeDocument/2006/relationships" r:id="rId11"/>
          <a:extLst>
            <a:ext uri="{FF2B5EF4-FFF2-40B4-BE49-F238E27FC236}">
              <a16:creationId xmlns:a16="http://schemas.microsoft.com/office/drawing/2014/main" id="{0A519C16-E02F-4A1A-85FF-ED131FD2231E}"/>
            </a:ext>
          </a:extLst>
        </xdr:cNvPr>
        <xdr:cNvSpPr/>
      </xdr:nvSpPr>
      <xdr:spPr>
        <a:xfrm>
          <a:off x="221488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Umsatz</a:t>
          </a:r>
        </a:p>
      </xdr:txBody>
    </xdr:sp>
    <xdr:clientData/>
  </xdr:absoluteAnchor>
  <xdr:absoluteAnchor>
    <xdr:pos x="7918450" y="71120"/>
    <xdr:ext cx="863600" cy="221488"/>
    <xdr:pic>
      <xdr:nvPicPr>
        <xdr:cNvPr id="2" name="Grafik 1">
          <a:extLst>
            <a:ext uri="{FF2B5EF4-FFF2-40B4-BE49-F238E27FC236}">
              <a16:creationId xmlns:a16="http://schemas.microsoft.com/office/drawing/2014/main" id="{5A25A3A8-0880-48FC-8717-ED3084B50633}"/>
            </a:ext>
          </a:extLst>
        </xdr:cNvPr>
        <xdr:cNvPicPr>
          <a:picLocks/>
        </xdr:cNvPicPr>
      </xdr:nvPicPr>
      <xdr:blipFill rotWithShape="1">
        <a:blip xmlns:r="http://schemas.openxmlformats.org/officeDocument/2006/relationships" r:embed="rId12"/>
        <a:srcRect r="6840"/>
        <a:stretch>
          <a:fillRect/>
        </a:stretch>
      </xdr:blipFill>
      <xdr:spPr>
        <a:xfrm>
          <a:off x="7918450" y="71120"/>
          <a:ext cx="863600" cy="221488"/>
        </a:xfrm>
        <a:prstGeom prst="rect">
          <a:avLst/>
        </a:prstGeom>
      </xdr:spPr>
    </xdr:pic>
    <xdr:clientData/>
  </xdr:absoluteAnchor>
</xdr:wsDr>
</file>

<file path=xl/drawings/drawing7.xml><?xml version="1.0" encoding="utf-8"?>
<xdr:wsDr xmlns:xdr="http://schemas.openxmlformats.org/drawingml/2006/spreadsheetDrawing" xmlns:a="http://schemas.openxmlformats.org/drawingml/2006/main">
  <xdr:absoluteAnchor>
    <xdr:pos x="31750" y="31750"/>
    <xdr:ext cx="742950" cy="306070"/>
    <xdr:sp macro="" textlink="">
      <xdr:nvSpPr>
        <xdr:cNvPr id="37" name="Rechteck 36">
          <a:hlinkClick xmlns:r="http://schemas.openxmlformats.org/officeDocument/2006/relationships" r:id="rId1"/>
          <a:extLst>
            <a:ext uri="{FF2B5EF4-FFF2-40B4-BE49-F238E27FC236}">
              <a16:creationId xmlns:a16="http://schemas.microsoft.com/office/drawing/2014/main" id="{2226FF53-B3AA-49F2-AD71-EF3798956D13}"/>
            </a:ext>
          </a:extLst>
        </xdr:cNvPr>
        <xdr:cNvSpPr/>
      </xdr:nvSpPr>
      <xdr:spPr>
        <a:xfrm>
          <a:off x="31750" y="31750"/>
          <a:ext cx="742950" cy="306070"/>
        </a:xfrm>
        <a:prstGeom prst="rect">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de-CH" sz="700" b="1" i="0" u="none" strike="noStrike" kern="0" cap="none" spc="0" normalizeH="0" baseline="0" noProof="0">
              <a:ln>
                <a:noFill/>
              </a:ln>
              <a:solidFill>
                <a:srgbClr val="000000"/>
              </a:solidFill>
              <a:effectLst/>
              <a:uLnTx/>
              <a:uFillTx/>
              <a:latin typeface="Arial" pitchFamily="34" charset="0"/>
              <a:cs typeface="Arial" pitchFamily="34" charset="0"/>
            </a:rPr>
            <a:t>Hinweise</a:t>
          </a:r>
        </a:p>
      </xdr:txBody>
    </xdr:sp>
    <xdr:clientData/>
  </xdr:absoluteAnchor>
  <xdr:absoluteAnchor>
    <xdr:pos x="805180" y="31750"/>
    <xdr:ext cx="742950" cy="306070"/>
    <xdr:sp macro="" textlink="">
      <xdr:nvSpPr>
        <xdr:cNvPr id="38" name="Richtungspfeil 12">
          <a:hlinkClick xmlns:r="http://schemas.openxmlformats.org/officeDocument/2006/relationships" r:id="rId2"/>
          <a:extLst>
            <a:ext uri="{FF2B5EF4-FFF2-40B4-BE49-F238E27FC236}">
              <a16:creationId xmlns:a16="http://schemas.microsoft.com/office/drawing/2014/main" id="{15077C3C-D289-41DA-9914-76D3ADF9F24E}"/>
            </a:ext>
          </a:extLst>
        </xdr:cNvPr>
        <xdr:cNvSpPr/>
      </xdr:nvSpPr>
      <xdr:spPr>
        <a:xfrm>
          <a:off x="805180" y="31750"/>
          <a:ext cx="742950" cy="306070"/>
        </a:xfrm>
        <a:prstGeom prst="homePlate">
          <a:avLst>
            <a:gd name="adj" fmla="val 25306"/>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Titelseite</a:t>
          </a:r>
        </a:p>
      </xdr:txBody>
    </xdr:sp>
    <xdr:clientData/>
  </xdr:absoluteAnchor>
  <xdr:absoluteAnchor>
    <xdr:pos x="2921000" y="31750"/>
    <xdr:ext cx="745490" cy="306070"/>
    <xdr:sp macro="" textlink="">
      <xdr:nvSpPr>
        <xdr:cNvPr id="39" name="Eingekerbter Richtungspfeil 14">
          <a:hlinkClick xmlns:r="http://schemas.openxmlformats.org/officeDocument/2006/relationships" r:id="rId3"/>
          <a:extLst>
            <a:ext uri="{FF2B5EF4-FFF2-40B4-BE49-F238E27FC236}">
              <a16:creationId xmlns:a16="http://schemas.microsoft.com/office/drawing/2014/main" id="{AD3D835F-D871-4A2C-9005-0646877E31D8}"/>
            </a:ext>
          </a:extLst>
        </xdr:cNvPr>
        <xdr:cNvSpPr/>
      </xdr:nvSpPr>
      <xdr:spPr>
        <a:xfrm>
          <a:off x="292100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Kosten</a:t>
          </a:r>
        </a:p>
      </xdr:txBody>
    </xdr:sp>
    <xdr:clientData/>
  </xdr:absoluteAnchor>
  <xdr:absoluteAnchor>
    <xdr:pos x="3627120" y="31750"/>
    <xdr:ext cx="745490" cy="306070"/>
    <xdr:sp macro="" textlink="">
      <xdr:nvSpPr>
        <xdr:cNvPr id="40" name="Eingekerbter Richtungspfeil 15">
          <a:hlinkClick xmlns:r="http://schemas.openxmlformats.org/officeDocument/2006/relationships" r:id="rId4"/>
          <a:extLst>
            <a:ext uri="{FF2B5EF4-FFF2-40B4-BE49-F238E27FC236}">
              <a16:creationId xmlns:a16="http://schemas.microsoft.com/office/drawing/2014/main" id="{0F82B5E0-9343-4062-B87F-98D9D9F7BD8D}"/>
            </a:ext>
          </a:extLst>
        </xdr:cNvPr>
        <xdr:cNvSpPr/>
      </xdr:nvSpPr>
      <xdr:spPr>
        <a:xfrm>
          <a:off x="362712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Investi-tionen</a:t>
          </a:r>
        </a:p>
      </xdr:txBody>
    </xdr:sp>
    <xdr:clientData/>
  </xdr:absoluteAnchor>
  <xdr:absoluteAnchor>
    <xdr:pos x="4333240" y="31750"/>
    <xdr:ext cx="745490" cy="306070"/>
    <xdr:sp macro="" textlink="">
      <xdr:nvSpPr>
        <xdr:cNvPr id="41" name="Eingekerbter Richtungspfeil 16">
          <a:hlinkClick xmlns:r="http://schemas.openxmlformats.org/officeDocument/2006/relationships" r:id="rId5"/>
          <a:extLst>
            <a:ext uri="{FF2B5EF4-FFF2-40B4-BE49-F238E27FC236}">
              <a16:creationId xmlns:a16="http://schemas.microsoft.com/office/drawing/2014/main" id="{ADA4893C-E468-4764-8CCD-F1E390D7DADF}"/>
            </a:ext>
          </a:extLst>
        </xdr:cNvPr>
        <xdr:cNvSpPr/>
      </xdr:nvSpPr>
      <xdr:spPr>
        <a:xfrm>
          <a:off x="4333240" y="31750"/>
          <a:ext cx="745490" cy="306070"/>
        </a:xfrm>
        <a:prstGeom prst="chevron">
          <a:avLst>
            <a:gd name="adj" fmla="val 25305"/>
          </a:avLst>
        </a:prstGeom>
        <a:solidFill>
          <a:srgbClr val="E4191A"/>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FFFFFF"/>
              </a:solidFill>
              <a:effectLst/>
              <a:uLnTx/>
              <a:uFillTx/>
              <a:latin typeface="Arial" pitchFamily="34" charset="0"/>
              <a:ea typeface="+mn-ea"/>
              <a:cs typeface="Arial" pitchFamily="34" charset="0"/>
            </a:rPr>
            <a:t>Finan-zierung</a:t>
          </a:r>
          <a:endParaRPr kumimoji="0" lang="de-CH" sz="700" b="1" i="0" u="none" strike="noStrike" kern="0" cap="none" spc="0" normalizeH="0" noProof="0">
            <a:ln>
              <a:noFill/>
            </a:ln>
            <a:solidFill>
              <a:srgbClr val="FFFFFF"/>
            </a:solidFill>
            <a:effectLst/>
            <a:uLnTx/>
            <a:uFillTx/>
            <a:latin typeface="Arial" pitchFamily="34" charset="0"/>
            <a:ea typeface="+mn-ea"/>
            <a:cs typeface="Arial" pitchFamily="34" charset="0"/>
          </a:endParaRPr>
        </a:p>
      </xdr:txBody>
    </xdr:sp>
    <xdr:clientData/>
  </xdr:absoluteAnchor>
  <xdr:absoluteAnchor>
    <xdr:pos x="5039360" y="31750"/>
    <xdr:ext cx="745490" cy="306070"/>
    <xdr:sp macro="" textlink="">
      <xdr:nvSpPr>
        <xdr:cNvPr id="42" name="Eingekerbter Richtungspfeil 17">
          <a:hlinkClick xmlns:r="http://schemas.openxmlformats.org/officeDocument/2006/relationships" r:id="rId6"/>
          <a:extLst>
            <a:ext uri="{FF2B5EF4-FFF2-40B4-BE49-F238E27FC236}">
              <a16:creationId xmlns:a16="http://schemas.microsoft.com/office/drawing/2014/main" id="{47C55DF9-88AE-44D2-BCAC-B2DD04A396A3}"/>
            </a:ext>
          </a:extLst>
        </xdr:cNvPr>
        <xdr:cNvSpPr/>
      </xdr:nvSpPr>
      <xdr:spPr>
        <a:xfrm>
          <a:off x="503936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Erfolg</a:t>
          </a:r>
        </a:p>
      </xdr:txBody>
    </xdr:sp>
    <xdr:clientData/>
  </xdr:absoluteAnchor>
  <xdr:absoluteAnchor>
    <xdr:pos x="5745480" y="31750"/>
    <xdr:ext cx="745490" cy="306070"/>
    <xdr:sp macro="" textlink="">
      <xdr:nvSpPr>
        <xdr:cNvPr id="43" name="Eingekerbter Richtungspfeil 18">
          <a:hlinkClick xmlns:r="http://schemas.openxmlformats.org/officeDocument/2006/relationships" r:id="rId7"/>
          <a:extLst>
            <a:ext uri="{FF2B5EF4-FFF2-40B4-BE49-F238E27FC236}">
              <a16:creationId xmlns:a16="http://schemas.microsoft.com/office/drawing/2014/main" id="{4280F61D-81F5-4259-9593-03DE921E95D0}"/>
            </a:ext>
          </a:extLst>
        </xdr:cNvPr>
        <xdr:cNvSpPr/>
      </xdr:nvSpPr>
      <xdr:spPr>
        <a:xfrm>
          <a:off x="574548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650" b="1" i="0" u="none" strike="noStrike" kern="0" cap="none" spc="0" normalizeH="0" baseline="0" noProof="0">
              <a:ln>
                <a:noFill/>
              </a:ln>
              <a:solidFill>
                <a:srgbClr val="000000"/>
              </a:solidFill>
              <a:effectLst/>
              <a:uLnTx/>
              <a:uFillTx/>
              <a:latin typeface="Arial" pitchFamily="34" charset="0"/>
              <a:ea typeface="+mn-ea"/>
              <a:cs typeface="Arial" pitchFamily="34" charset="0"/>
            </a:rPr>
            <a:t>Liquidität</a:t>
          </a:r>
        </a:p>
      </xdr:txBody>
    </xdr:sp>
    <xdr:clientData/>
  </xdr:absoluteAnchor>
  <xdr:absoluteAnchor>
    <xdr:pos x="6451600" y="31750"/>
    <xdr:ext cx="745490" cy="306070"/>
    <xdr:sp macro="" textlink="">
      <xdr:nvSpPr>
        <xdr:cNvPr id="44" name="Eingekerbter Richtungspfeil 19">
          <a:hlinkClick xmlns:r="http://schemas.openxmlformats.org/officeDocument/2006/relationships" r:id="rId8"/>
          <a:extLst>
            <a:ext uri="{FF2B5EF4-FFF2-40B4-BE49-F238E27FC236}">
              <a16:creationId xmlns:a16="http://schemas.microsoft.com/office/drawing/2014/main" id="{A7BB44F9-D7DC-4045-A9E2-06FCB21841D2}"/>
            </a:ext>
          </a:extLst>
        </xdr:cNvPr>
        <xdr:cNvSpPr/>
      </xdr:nvSpPr>
      <xdr:spPr>
        <a:xfrm>
          <a:off x="645160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Bilanz</a:t>
          </a:r>
        </a:p>
      </xdr:txBody>
    </xdr:sp>
    <xdr:clientData/>
  </xdr:absoluteAnchor>
  <xdr:absoluteAnchor>
    <xdr:pos x="7157720" y="31750"/>
    <xdr:ext cx="745490" cy="306070"/>
    <xdr:sp macro="" textlink="">
      <xdr:nvSpPr>
        <xdr:cNvPr id="45" name="Eingekerbter Richtungspfeil 20">
          <a:hlinkClick xmlns:r="http://schemas.openxmlformats.org/officeDocument/2006/relationships" r:id="rId9"/>
          <a:extLst>
            <a:ext uri="{FF2B5EF4-FFF2-40B4-BE49-F238E27FC236}">
              <a16:creationId xmlns:a16="http://schemas.microsoft.com/office/drawing/2014/main" id="{3E875D05-6BA7-4D67-95D0-1C63CF9A40EB}"/>
            </a:ext>
          </a:extLst>
        </xdr:cNvPr>
        <xdr:cNvSpPr/>
      </xdr:nvSpPr>
      <xdr:spPr>
        <a:xfrm>
          <a:off x="715772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Kenn-zahlen</a:t>
          </a:r>
        </a:p>
      </xdr:txBody>
    </xdr:sp>
    <xdr:clientData/>
  </xdr:absoluteAnchor>
  <xdr:absoluteAnchor>
    <xdr:pos x="1508760" y="31750"/>
    <xdr:ext cx="745490" cy="306070"/>
    <xdr:sp macro="" textlink="">
      <xdr:nvSpPr>
        <xdr:cNvPr id="46" name="Eingekerbter Richtungspfeil 14">
          <a:hlinkClick xmlns:r="http://schemas.openxmlformats.org/officeDocument/2006/relationships" r:id="rId10"/>
          <a:extLst>
            <a:ext uri="{FF2B5EF4-FFF2-40B4-BE49-F238E27FC236}">
              <a16:creationId xmlns:a16="http://schemas.microsoft.com/office/drawing/2014/main" id="{45E037A6-80D5-4C30-A65C-CAD75B5E268E}"/>
            </a:ext>
          </a:extLst>
        </xdr:cNvPr>
        <xdr:cNvSpPr/>
      </xdr:nvSpPr>
      <xdr:spPr>
        <a:xfrm>
          <a:off x="150876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650" b="1" i="0" u="none" strike="noStrike" kern="0" cap="none" spc="0" normalizeH="0" baseline="0" noProof="0">
              <a:ln>
                <a:noFill/>
              </a:ln>
              <a:solidFill>
                <a:srgbClr val="000000"/>
              </a:solidFill>
              <a:effectLst/>
              <a:uLnTx/>
              <a:uFillTx/>
              <a:latin typeface="Arial" pitchFamily="34" charset="0"/>
              <a:ea typeface="+mn-ea"/>
              <a:cs typeface="Arial" pitchFamily="34" charset="0"/>
            </a:rPr>
            <a:t>Übersicht</a:t>
          </a:r>
        </a:p>
      </xdr:txBody>
    </xdr:sp>
    <xdr:clientData/>
  </xdr:absoluteAnchor>
  <xdr:absoluteAnchor>
    <xdr:pos x="2214880" y="31750"/>
    <xdr:ext cx="745490" cy="306070"/>
    <xdr:sp macro="" textlink="">
      <xdr:nvSpPr>
        <xdr:cNvPr id="47" name="Eingekerbter Richtungspfeil 15">
          <a:hlinkClick xmlns:r="http://schemas.openxmlformats.org/officeDocument/2006/relationships" r:id="rId11"/>
          <a:extLst>
            <a:ext uri="{FF2B5EF4-FFF2-40B4-BE49-F238E27FC236}">
              <a16:creationId xmlns:a16="http://schemas.microsoft.com/office/drawing/2014/main" id="{1D6DFC5D-AF90-4451-938A-F484CBE05C85}"/>
            </a:ext>
          </a:extLst>
        </xdr:cNvPr>
        <xdr:cNvSpPr/>
      </xdr:nvSpPr>
      <xdr:spPr>
        <a:xfrm>
          <a:off x="221488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Umsatz</a:t>
          </a:r>
        </a:p>
      </xdr:txBody>
    </xdr:sp>
    <xdr:clientData/>
  </xdr:absoluteAnchor>
  <xdr:absoluteAnchor>
    <xdr:pos x="7918450" y="71120"/>
    <xdr:ext cx="863600" cy="221488"/>
    <xdr:pic>
      <xdr:nvPicPr>
        <xdr:cNvPr id="2" name="Grafik 1">
          <a:extLst>
            <a:ext uri="{FF2B5EF4-FFF2-40B4-BE49-F238E27FC236}">
              <a16:creationId xmlns:a16="http://schemas.microsoft.com/office/drawing/2014/main" id="{30AFB981-CF57-4189-ADFE-2B5B36780A7B}"/>
            </a:ext>
          </a:extLst>
        </xdr:cNvPr>
        <xdr:cNvPicPr>
          <a:picLocks/>
        </xdr:cNvPicPr>
      </xdr:nvPicPr>
      <xdr:blipFill rotWithShape="1">
        <a:blip xmlns:r="http://schemas.openxmlformats.org/officeDocument/2006/relationships" r:embed="rId12"/>
        <a:srcRect r="6840"/>
        <a:stretch>
          <a:fillRect/>
        </a:stretch>
      </xdr:blipFill>
      <xdr:spPr>
        <a:xfrm>
          <a:off x="7918450" y="71120"/>
          <a:ext cx="863600" cy="221488"/>
        </a:xfrm>
        <a:prstGeom prst="rect">
          <a:avLst/>
        </a:prstGeom>
      </xdr:spPr>
    </xdr:pic>
    <xdr:clientData/>
  </xdr:absoluteAnchor>
</xdr:wsDr>
</file>

<file path=xl/drawings/drawing8.xml><?xml version="1.0" encoding="utf-8"?>
<xdr:wsDr xmlns:xdr="http://schemas.openxmlformats.org/drawingml/2006/spreadsheetDrawing" xmlns:a="http://schemas.openxmlformats.org/drawingml/2006/main">
  <xdr:twoCellAnchor>
    <xdr:from>
      <xdr:col>0</xdr:col>
      <xdr:colOff>31750</xdr:colOff>
      <xdr:row>0</xdr:row>
      <xdr:rowOff>31750</xdr:rowOff>
    </xdr:from>
    <xdr:to>
      <xdr:col>1</xdr:col>
      <xdr:colOff>574675</xdr:colOff>
      <xdr:row>2</xdr:row>
      <xdr:rowOff>13970</xdr:rowOff>
    </xdr:to>
    <xdr:sp macro="" textlink="">
      <xdr:nvSpPr>
        <xdr:cNvPr id="13" name="Rechteck 12">
          <a:hlinkClick xmlns:r="http://schemas.openxmlformats.org/officeDocument/2006/relationships" r:id="rId1"/>
          <a:extLst>
            <a:ext uri="{FF2B5EF4-FFF2-40B4-BE49-F238E27FC236}">
              <a16:creationId xmlns:a16="http://schemas.microsoft.com/office/drawing/2014/main" id="{765B25C4-9E6C-43AD-AEFE-4AD0B38E4DC4}"/>
            </a:ext>
          </a:extLst>
        </xdr:cNvPr>
        <xdr:cNvSpPr/>
      </xdr:nvSpPr>
      <xdr:spPr>
        <a:xfrm>
          <a:off x="31750" y="31750"/>
          <a:ext cx="742950" cy="306070"/>
        </a:xfrm>
        <a:prstGeom prst="rect">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de-CH" sz="700" b="1" i="0" u="none" strike="noStrike" kern="0" cap="none" spc="0" normalizeH="0" baseline="0" noProof="0">
              <a:ln>
                <a:noFill/>
              </a:ln>
              <a:solidFill>
                <a:srgbClr val="000000"/>
              </a:solidFill>
              <a:effectLst/>
              <a:uLnTx/>
              <a:uFillTx/>
              <a:latin typeface="Arial" pitchFamily="34" charset="0"/>
              <a:cs typeface="Arial" pitchFamily="34" charset="0"/>
            </a:rPr>
            <a:t>Hinweise</a:t>
          </a:r>
        </a:p>
      </xdr:txBody>
    </xdr:sp>
    <xdr:clientData/>
  </xdr:twoCellAnchor>
  <xdr:twoCellAnchor>
    <xdr:from>
      <xdr:col>1</xdr:col>
      <xdr:colOff>605155</xdr:colOff>
      <xdr:row>0</xdr:row>
      <xdr:rowOff>31750</xdr:rowOff>
    </xdr:from>
    <xdr:to>
      <xdr:col>1</xdr:col>
      <xdr:colOff>1348105</xdr:colOff>
      <xdr:row>2</xdr:row>
      <xdr:rowOff>13970</xdr:rowOff>
    </xdr:to>
    <xdr:sp macro="" textlink="">
      <xdr:nvSpPr>
        <xdr:cNvPr id="14" name="Richtungspfeil 12">
          <a:hlinkClick xmlns:r="http://schemas.openxmlformats.org/officeDocument/2006/relationships" r:id="rId2"/>
          <a:extLst>
            <a:ext uri="{FF2B5EF4-FFF2-40B4-BE49-F238E27FC236}">
              <a16:creationId xmlns:a16="http://schemas.microsoft.com/office/drawing/2014/main" id="{72D4CCD8-6434-44E1-A7CD-DBED90A76A5F}"/>
            </a:ext>
          </a:extLst>
        </xdr:cNvPr>
        <xdr:cNvSpPr/>
      </xdr:nvSpPr>
      <xdr:spPr>
        <a:xfrm>
          <a:off x="805180" y="31750"/>
          <a:ext cx="742950" cy="306070"/>
        </a:xfrm>
        <a:prstGeom prst="homePlate">
          <a:avLst>
            <a:gd name="adj" fmla="val 25306"/>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Titelseite</a:t>
          </a:r>
        </a:p>
      </xdr:txBody>
    </xdr:sp>
    <xdr:clientData/>
  </xdr:twoCellAnchor>
  <xdr:twoCellAnchor>
    <xdr:from>
      <xdr:col>1</xdr:col>
      <xdr:colOff>2720975</xdr:colOff>
      <xdr:row>0</xdr:row>
      <xdr:rowOff>31750</xdr:rowOff>
    </xdr:from>
    <xdr:to>
      <xdr:col>1</xdr:col>
      <xdr:colOff>3466465</xdr:colOff>
      <xdr:row>2</xdr:row>
      <xdr:rowOff>13970</xdr:rowOff>
    </xdr:to>
    <xdr:sp macro="" textlink="">
      <xdr:nvSpPr>
        <xdr:cNvPr id="15" name="Eingekerbter Richtungspfeil 14">
          <a:hlinkClick xmlns:r="http://schemas.openxmlformats.org/officeDocument/2006/relationships" r:id="rId3"/>
          <a:extLst>
            <a:ext uri="{FF2B5EF4-FFF2-40B4-BE49-F238E27FC236}">
              <a16:creationId xmlns:a16="http://schemas.microsoft.com/office/drawing/2014/main" id="{71C4E06A-6B8E-4ABE-8382-CFA45CBF0597}"/>
            </a:ext>
          </a:extLst>
        </xdr:cNvPr>
        <xdr:cNvSpPr/>
      </xdr:nvSpPr>
      <xdr:spPr>
        <a:xfrm>
          <a:off x="292100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Kosten</a:t>
          </a:r>
        </a:p>
      </xdr:txBody>
    </xdr:sp>
    <xdr:clientData/>
  </xdr:twoCellAnchor>
  <xdr:twoCellAnchor>
    <xdr:from>
      <xdr:col>1</xdr:col>
      <xdr:colOff>3427095</xdr:colOff>
      <xdr:row>0</xdr:row>
      <xdr:rowOff>31750</xdr:rowOff>
    </xdr:from>
    <xdr:to>
      <xdr:col>15</xdr:col>
      <xdr:colOff>476885</xdr:colOff>
      <xdr:row>2</xdr:row>
      <xdr:rowOff>13970</xdr:rowOff>
    </xdr:to>
    <xdr:sp macro="" textlink="">
      <xdr:nvSpPr>
        <xdr:cNvPr id="16" name="Eingekerbter Richtungspfeil 15">
          <a:hlinkClick xmlns:r="http://schemas.openxmlformats.org/officeDocument/2006/relationships" r:id="rId4"/>
          <a:extLst>
            <a:ext uri="{FF2B5EF4-FFF2-40B4-BE49-F238E27FC236}">
              <a16:creationId xmlns:a16="http://schemas.microsoft.com/office/drawing/2014/main" id="{5C1AA7C3-30C8-4EF3-945E-FEF9771A05D3}"/>
            </a:ext>
          </a:extLst>
        </xdr:cNvPr>
        <xdr:cNvSpPr/>
      </xdr:nvSpPr>
      <xdr:spPr>
        <a:xfrm>
          <a:off x="362712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Investi-tionen</a:t>
          </a:r>
        </a:p>
      </xdr:txBody>
    </xdr:sp>
    <xdr:clientData/>
  </xdr:twoCellAnchor>
  <xdr:twoCellAnchor>
    <xdr:from>
      <xdr:col>15</xdr:col>
      <xdr:colOff>437515</xdr:colOff>
      <xdr:row>0</xdr:row>
      <xdr:rowOff>31750</xdr:rowOff>
    </xdr:from>
    <xdr:to>
      <xdr:col>17</xdr:col>
      <xdr:colOff>306705</xdr:colOff>
      <xdr:row>2</xdr:row>
      <xdr:rowOff>13970</xdr:rowOff>
    </xdr:to>
    <xdr:sp macro="" textlink="">
      <xdr:nvSpPr>
        <xdr:cNvPr id="17" name="Eingekerbter Richtungspfeil 16">
          <a:hlinkClick xmlns:r="http://schemas.openxmlformats.org/officeDocument/2006/relationships" r:id="rId5"/>
          <a:extLst>
            <a:ext uri="{FF2B5EF4-FFF2-40B4-BE49-F238E27FC236}">
              <a16:creationId xmlns:a16="http://schemas.microsoft.com/office/drawing/2014/main" id="{5C59163E-7B4F-4B30-BFCB-608CB4712A76}"/>
            </a:ext>
          </a:extLst>
        </xdr:cNvPr>
        <xdr:cNvSpPr/>
      </xdr:nvSpPr>
      <xdr:spPr>
        <a:xfrm>
          <a:off x="433324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Finan-zierung</a:t>
          </a:r>
          <a:endParaRPr kumimoji="0" lang="de-CH" sz="700" b="1" i="0" u="none" strike="noStrike" kern="0" cap="none" spc="0" normalizeH="0" noProof="0">
            <a:ln>
              <a:noFill/>
            </a:ln>
            <a:solidFill>
              <a:srgbClr val="000000"/>
            </a:solidFill>
            <a:effectLst/>
            <a:uLnTx/>
            <a:uFillTx/>
            <a:latin typeface="Arial" pitchFamily="34" charset="0"/>
            <a:ea typeface="+mn-ea"/>
            <a:cs typeface="Arial" pitchFamily="34" charset="0"/>
          </a:endParaRPr>
        </a:p>
      </xdr:txBody>
    </xdr:sp>
    <xdr:clientData/>
  </xdr:twoCellAnchor>
  <xdr:twoCellAnchor>
    <xdr:from>
      <xdr:col>17</xdr:col>
      <xdr:colOff>267335</xdr:colOff>
      <xdr:row>0</xdr:row>
      <xdr:rowOff>31750</xdr:rowOff>
    </xdr:from>
    <xdr:to>
      <xdr:col>19</xdr:col>
      <xdr:colOff>622300</xdr:colOff>
      <xdr:row>2</xdr:row>
      <xdr:rowOff>13970</xdr:rowOff>
    </xdr:to>
    <xdr:sp macro="" textlink="">
      <xdr:nvSpPr>
        <xdr:cNvPr id="18" name="Eingekerbter Richtungspfeil 17">
          <a:hlinkClick xmlns:r="http://schemas.openxmlformats.org/officeDocument/2006/relationships" r:id="rId6"/>
          <a:extLst>
            <a:ext uri="{FF2B5EF4-FFF2-40B4-BE49-F238E27FC236}">
              <a16:creationId xmlns:a16="http://schemas.microsoft.com/office/drawing/2014/main" id="{0F16FF1E-4BE8-4C29-88CE-AE2B0688686C}"/>
            </a:ext>
          </a:extLst>
        </xdr:cNvPr>
        <xdr:cNvSpPr/>
      </xdr:nvSpPr>
      <xdr:spPr>
        <a:xfrm>
          <a:off x="5039360" y="31750"/>
          <a:ext cx="745490" cy="306070"/>
        </a:xfrm>
        <a:prstGeom prst="chevron">
          <a:avLst>
            <a:gd name="adj" fmla="val 25305"/>
          </a:avLst>
        </a:prstGeom>
        <a:solidFill>
          <a:srgbClr val="E4191A"/>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FFFFFF"/>
              </a:solidFill>
              <a:effectLst/>
              <a:uLnTx/>
              <a:uFillTx/>
              <a:latin typeface="Arial" pitchFamily="34" charset="0"/>
              <a:ea typeface="+mn-ea"/>
              <a:cs typeface="Arial" pitchFamily="34" charset="0"/>
            </a:rPr>
            <a:t>Erfolg</a:t>
          </a:r>
        </a:p>
      </xdr:txBody>
    </xdr:sp>
    <xdr:clientData/>
  </xdr:twoCellAnchor>
  <xdr:twoCellAnchor>
    <xdr:from>
      <xdr:col>19</xdr:col>
      <xdr:colOff>582930</xdr:colOff>
      <xdr:row>0</xdr:row>
      <xdr:rowOff>31750</xdr:rowOff>
    </xdr:from>
    <xdr:to>
      <xdr:col>23</xdr:col>
      <xdr:colOff>61595</xdr:colOff>
      <xdr:row>2</xdr:row>
      <xdr:rowOff>13970</xdr:rowOff>
    </xdr:to>
    <xdr:sp macro="" textlink="">
      <xdr:nvSpPr>
        <xdr:cNvPr id="19" name="Eingekerbter Richtungspfeil 18">
          <a:hlinkClick xmlns:r="http://schemas.openxmlformats.org/officeDocument/2006/relationships" r:id="rId7"/>
          <a:extLst>
            <a:ext uri="{FF2B5EF4-FFF2-40B4-BE49-F238E27FC236}">
              <a16:creationId xmlns:a16="http://schemas.microsoft.com/office/drawing/2014/main" id="{B2B62122-AFAA-4EFD-8079-030FBEBE4592}"/>
            </a:ext>
          </a:extLst>
        </xdr:cNvPr>
        <xdr:cNvSpPr/>
      </xdr:nvSpPr>
      <xdr:spPr>
        <a:xfrm>
          <a:off x="574548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650" b="1" i="0" u="none" strike="noStrike" kern="0" cap="none" spc="0" normalizeH="0" baseline="0" noProof="0">
              <a:ln>
                <a:noFill/>
              </a:ln>
              <a:solidFill>
                <a:srgbClr val="000000"/>
              </a:solidFill>
              <a:effectLst/>
              <a:uLnTx/>
              <a:uFillTx/>
              <a:latin typeface="Arial" pitchFamily="34" charset="0"/>
              <a:ea typeface="+mn-ea"/>
              <a:cs typeface="Arial" pitchFamily="34" charset="0"/>
            </a:rPr>
            <a:t>Liquidität</a:t>
          </a:r>
        </a:p>
      </xdr:txBody>
    </xdr:sp>
    <xdr:clientData/>
  </xdr:twoCellAnchor>
  <xdr:twoCellAnchor>
    <xdr:from>
      <xdr:col>23</xdr:col>
      <xdr:colOff>22225</xdr:colOff>
      <xdr:row>0</xdr:row>
      <xdr:rowOff>31750</xdr:rowOff>
    </xdr:from>
    <xdr:to>
      <xdr:col>23</xdr:col>
      <xdr:colOff>767715</xdr:colOff>
      <xdr:row>2</xdr:row>
      <xdr:rowOff>13970</xdr:rowOff>
    </xdr:to>
    <xdr:sp macro="" textlink="">
      <xdr:nvSpPr>
        <xdr:cNvPr id="20" name="Eingekerbter Richtungspfeil 19">
          <a:hlinkClick xmlns:r="http://schemas.openxmlformats.org/officeDocument/2006/relationships" r:id="rId8"/>
          <a:extLst>
            <a:ext uri="{FF2B5EF4-FFF2-40B4-BE49-F238E27FC236}">
              <a16:creationId xmlns:a16="http://schemas.microsoft.com/office/drawing/2014/main" id="{95A5CF8F-6028-473C-9275-16028DE70206}"/>
            </a:ext>
          </a:extLst>
        </xdr:cNvPr>
        <xdr:cNvSpPr/>
      </xdr:nvSpPr>
      <xdr:spPr>
        <a:xfrm>
          <a:off x="645160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Bilanz</a:t>
          </a:r>
        </a:p>
      </xdr:txBody>
    </xdr:sp>
    <xdr:clientData/>
  </xdr:twoCellAnchor>
  <xdr:twoCellAnchor>
    <xdr:from>
      <xdr:col>23</xdr:col>
      <xdr:colOff>728345</xdr:colOff>
      <xdr:row>0</xdr:row>
      <xdr:rowOff>31750</xdr:rowOff>
    </xdr:from>
    <xdr:to>
      <xdr:col>26</xdr:col>
      <xdr:colOff>264160</xdr:colOff>
      <xdr:row>2</xdr:row>
      <xdr:rowOff>13970</xdr:rowOff>
    </xdr:to>
    <xdr:sp macro="" textlink="">
      <xdr:nvSpPr>
        <xdr:cNvPr id="21" name="Eingekerbter Richtungspfeil 20">
          <a:hlinkClick xmlns:r="http://schemas.openxmlformats.org/officeDocument/2006/relationships" r:id="rId9"/>
          <a:extLst>
            <a:ext uri="{FF2B5EF4-FFF2-40B4-BE49-F238E27FC236}">
              <a16:creationId xmlns:a16="http://schemas.microsoft.com/office/drawing/2014/main" id="{06156F82-4895-4811-91B6-502E768AABDE}"/>
            </a:ext>
          </a:extLst>
        </xdr:cNvPr>
        <xdr:cNvSpPr/>
      </xdr:nvSpPr>
      <xdr:spPr>
        <a:xfrm>
          <a:off x="715772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Kenn-zahlen</a:t>
          </a:r>
        </a:p>
      </xdr:txBody>
    </xdr:sp>
    <xdr:clientData/>
  </xdr:twoCellAnchor>
  <xdr:twoCellAnchor>
    <xdr:from>
      <xdr:col>1</xdr:col>
      <xdr:colOff>1308735</xdr:colOff>
      <xdr:row>0</xdr:row>
      <xdr:rowOff>31750</xdr:rowOff>
    </xdr:from>
    <xdr:to>
      <xdr:col>1</xdr:col>
      <xdr:colOff>2054225</xdr:colOff>
      <xdr:row>2</xdr:row>
      <xdr:rowOff>13970</xdr:rowOff>
    </xdr:to>
    <xdr:sp macro="" textlink="">
      <xdr:nvSpPr>
        <xdr:cNvPr id="22" name="Eingekerbter Richtungspfeil 14">
          <a:hlinkClick xmlns:r="http://schemas.openxmlformats.org/officeDocument/2006/relationships" r:id="rId10"/>
          <a:extLst>
            <a:ext uri="{FF2B5EF4-FFF2-40B4-BE49-F238E27FC236}">
              <a16:creationId xmlns:a16="http://schemas.microsoft.com/office/drawing/2014/main" id="{E881ACC8-FF76-4D6E-A04A-48B3364FC9E2}"/>
            </a:ext>
          </a:extLst>
        </xdr:cNvPr>
        <xdr:cNvSpPr/>
      </xdr:nvSpPr>
      <xdr:spPr>
        <a:xfrm>
          <a:off x="150876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650" b="1" i="0" u="none" strike="noStrike" kern="0" cap="none" spc="0" normalizeH="0" baseline="0" noProof="0">
              <a:ln>
                <a:noFill/>
              </a:ln>
              <a:solidFill>
                <a:srgbClr val="000000"/>
              </a:solidFill>
              <a:effectLst/>
              <a:uLnTx/>
              <a:uFillTx/>
              <a:latin typeface="Arial" pitchFamily="34" charset="0"/>
              <a:ea typeface="+mn-ea"/>
              <a:cs typeface="Arial" pitchFamily="34" charset="0"/>
            </a:rPr>
            <a:t>Übersicht</a:t>
          </a:r>
        </a:p>
      </xdr:txBody>
    </xdr:sp>
    <xdr:clientData/>
  </xdr:twoCellAnchor>
  <xdr:twoCellAnchor>
    <xdr:from>
      <xdr:col>1</xdr:col>
      <xdr:colOff>2014855</xdr:colOff>
      <xdr:row>0</xdr:row>
      <xdr:rowOff>31750</xdr:rowOff>
    </xdr:from>
    <xdr:to>
      <xdr:col>1</xdr:col>
      <xdr:colOff>2760345</xdr:colOff>
      <xdr:row>2</xdr:row>
      <xdr:rowOff>13970</xdr:rowOff>
    </xdr:to>
    <xdr:sp macro="" textlink="">
      <xdr:nvSpPr>
        <xdr:cNvPr id="23" name="Eingekerbter Richtungspfeil 15">
          <a:hlinkClick xmlns:r="http://schemas.openxmlformats.org/officeDocument/2006/relationships" r:id="rId11"/>
          <a:extLst>
            <a:ext uri="{FF2B5EF4-FFF2-40B4-BE49-F238E27FC236}">
              <a16:creationId xmlns:a16="http://schemas.microsoft.com/office/drawing/2014/main" id="{15913D99-A8FB-4A94-B34D-0C1B376557D2}"/>
            </a:ext>
          </a:extLst>
        </xdr:cNvPr>
        <xdr:cNvSpPr/>
      </xdr:nvSpPr>
      <xdr:spPr>
        <a:xfrm>
          <a:off x="221488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Umsatz</a:t>
          </a:r>
        </a:p>
      </xdr:txBody>
    </xdr:sp>
    <xdr:clientData/>
  </xdr:twoCellAnchor>
  <xdr:twoCellAnchor editAs="oneCell">
    <xdr:from>
      <xdr:col>26</xdr:col>
      <xdr:colOff>279400</xdr:colOff>
      <xdr:row>0</xdr:row>
      <xdr:rowOff>71120</xdr:rowOff>
    </xdr:from>
    <xdr:to>
      <xdr:col>27</xdr:col>
      <xdr:colOff>0</xdr:colOff>
      <xdr:row>1</xdr:row>
      <xdr:rowOff>130683</xdr:rowOff>
    </xdr:to>
    <xdr:pic>
      <xdr:nvPicPr>
        <xdr:cNvPr id="3" name="Grafik 2">
          <a:extLst>
            <a:ext uri="{FF2B5EF4-FFF2-40B4-BE49-F238E27FC236}">
              <a16:creationId xmlns:a16="http://schemas.microsoft.com/office/drawing/2014/main" id="{413CC2D1-5447-4E0C-8104-F635C00AC163}"/>
            </a:ext>
          </a:extLst>
        </xdr:cNvPr>
        <xdr:cNvPicPr>
          <a:picLocks/>
        </xdr:cNvPicPr>
      </xdr:nvPicPr>
      <xdr:blipFill rotWithShape="1">
        <a:blip xmlns:r="http://schemas.openxmlformats.org/officeDocument/2006/relationships" r:embed="rId12"/>
        <a:srcRect r="6840"/>
        <a:stretch>
          <a:fillRect/>
        </a:stretch>
      </xdr:blipFill>
      <xdr:spPr>
        <a:xfrm>
          <a:off x="7918450" y="71120"/>
          <a:ext cx="863600" cy="2214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31750</xdr:colOff>
      <xdr:row>0</xdr:row>
      <xdr:rowOff>31750</xdr:rowOff>
    </xdr:from>
    <xdr:to>
      <xdr:col>1</xdr:col>
      <xdr:colOff>555625</xdr:colOff>
      <xdr:row>2</xdr:row>
      <xdr:rowOff>13970</xdr:rowOff>
    </xdr:to>
    <xdr:sp macro="" textlink="">
      <xdr:nvSpPr>
        <xdr:cNvPr id="3" name="Rechteck 2">
          <a:hlinkClick xmlns:r="http://schemas.openxmlformats.org/officeDocument/2006/relationships" r:id="rId1"/>
          <a:extLst>
            <a:ext uri="{FF2B5EF4-FFF2-40B4-BE49-F238E27FC236}">
              <a16:creationId xmlns:a16="http://schemas.microsoft.com/office/drawing/2014/main" id="{75A42516-4B04-4F22-ABB4-E2D443E25C9C}"/>
            </a:ext>
          </a:extLst>
        </xdr:cNvPr>
        <xdr:cNvSpPr/>
      </xdr:nvSpPr>
      <xdr:spPr>
        <a:xfrm>
          <a:off x="31750" y="31750"/>
          <a:ext cx="742950" cy="306070"/>
        </a:xfrm>
        <a:prstGeom prst="rect">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de-CH" sz="700" b="1" i="0" u="none" strike="noStrike" kern="0" cap="none" spc="0" normalizeH="0" baseline="0" noProof="0">
              <a:ln>
                <a:noFill/>
              </a:ln>
              <a:solidFill>
                <a:srgbClr val="000000"/>
              </a:solidFill>
              <a:effectLst/>
              <a:uLnTx/>
              <a:uFillTx/>
              <a:latin typeface="Arial" pitchFamily="34" charset="0"/>
              <a:cs typeface="Arial" pitchFamily="34" charset="0"/>
            </a:rPr>
            <a:t>Hinweise</a:t>
          </a:r>
        </a:p>
      </xdr:txBody>
    </xdr:sp>
    <xdr:clientData/>
  </xdr:twoCellAnchor>
  <xdr:twoCellAnchor>
    <xdr:from>
      <xdr:col>1</xdr:col>
      <xdr:colOff>586105</xdr:colOff>
      <xdr:row>0</xdr:row>
      <xdr:rowOff>31750</xdr:rowOff>
    </xdr:from>
    <xdr:to>
      <xdr:col>1</xdr:col>
      <xdr:colOff>1329055</xdr:colOff>
      <xdr:row>2</xdr:row>
      <xdr:rowOff>13970</xdr:rowOff>
    </xdr:to>
    <xdr:sp macro="" textlink="">
      <xdr:nvSpPr>
        <xdr:cNvPr id="4" name="Richtungspfeil 12">
          <a:hlinkClick xmlns:r="http://schemas.openxmlformats.org/officeDocument/2006/relationships" r:id="rId2"/>
          <a:extLst>
            <a:ext uri="{FF2B5EF4-FFF2-40B4-BE49-F238E27FC236}">
              <a16:creationId xmlns:a16="http://schemas.microsoft.com/office/drawing/2014/main" id="{CF14FAAA-4FF5-4B4D-9D33-F356D0668344}"/>
            </a:ext>
          </a:extLst>
        </xdr:cNvPr>
        <xdr:cNvSpPr/>
      </xdr:nvSpPr>
      <xdr:spPr>
        <a:xfrm>
          <a:off x="805180" y="31750"/>
          <a:ext cx="742950" cy="306070"/>
        </a:xfrm>
        <a:prstGeom prst="homePlate">
          <a:avLst>
            <a:gd name="adj" fmla="val 25306"/>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Titelseite</a:t>
          </a:r>
        </a:p>
      </xdr:txBody>
    </xdr:sp>
    <xdr:clientData/>
  </xdr:twoCellAnchor>
  <xdr:twoCellAnchor>
    <xdr:from>
      <xdr:col>1</xdr:col>
      <xdr:colOff>2701925</xdr:colOff>
      <xdr:row>0</xdr:row>
      <xdr:rowOff>31750</xdr:rowOff>
    </xdr:from>
    <xdr:to>
      <xdr:col>1</xdr:col>
      <xdr:colOff>3447415</xdr:colOff>
      <xdr:row>2</xdr:row>
      <xdr:rowOff>13970</xdr:rowOff>
    </xdr:to>
    <xdr:sp macro="" textlink="">
      <xdr:nvSpPr>
        <xdr:cNvPr id="5" name="Eingekerbter Richtungspfeil 14">
          <a:hlinkClick xmlns:r="http://schemas.openxmlformats.org/officeDocument/2006/relationships" r:id="rId3"/>
          <a:extLst>
            <a:ext uri="{FF2B5EF4-FFF2-40B4-BE49-F238E27FC236}">
              <a16:creationId xmlns:a16="http://schemas.microsoft.com/office/drawing/2014/main" id="{ACD11135-2A23-46C2-BE6B-56A59AF8598F}"/>
            </a:ext>
          </a:extLst>
        </xdr:cNvPr>
        <xdr:cNvSpPr/>
      </xdr:nvSpPr>
      <xdr:spPr>
        <a:xfrm>
          <a:off x="292100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Kosten</a:t>
          </a:r>
        </a:p>
      </xdr:txBody>
    </xdr:sp>
    <xdr:clientData/>
  </xdr:twoCellAnchor>
  <xdr:twoCellAnchor>
    <xdr:from>
      <xdr:col>1</xdr:col>
      <xdr:colOff>3408045</xdr:colOff>
      <xdr:row>0</xdr:row>
      <xdr:rowOff>31750</xdr:rowOff>
    </xdr:from>
    <xdr:to>
      <xdr:col>27</xdr:col>
      <xdr:colOff>419735</xdr:colOff>
      <xdr:row>2</xdr:row>
      <xdr:rowOff>13970</xdr:rowOff>
    </xdr:to>
    <xdr:sp macro="" textlink="">
      <xdr:nvSpPr>
        <xdr:cNvPr id="6" name="Eingekerbter Richtungspfeil 15">
          <a:hlinkClick xmlns:r="http://schemas.openxmlformats.org/officeDocument/2006/relationships" r:id="rId4"/>
          <a:extLst>
            <a:ext uri="{FF2B5EF4-FFF2-40B4-BE49-F238E27FC236}">
              <a16:creationId xmlns:a16="http://schemas.microsoft.com/office/drawing/2014/main" id="{42F49CC7-806E-422A-8142-B07F9B2BFDCB}"/>
            </a:ext>
          </a:extLst>
        </xdr:cNvPr>
        <xdr:cNvSpPr/>
      </xdr:nvSpPr>
      <xdr:spPr>
        <a:xfrm>
          <a:off x="362712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Investi-tionen</a:t>
          </a:r>
        </a:p>
      </xdr:txBody>
    </xdr:sp>
    <xdr:clientData/>
  </xdr:twoCellAnchor>
  <xdr:twoCellAnchor>
    <xdr:from>
      <xdr:col>27</xdr:col>
      <xdr:colOff>380365</xdr:colOff>
      <xdr:row>0</xdr:row>
      <xdr:rowOff>31750</xdr:rowOff>
    </xdr:from>
    <xdr:to>
      <xdr:col>55</xdr:col>
      <xdr:colOff>220980</xdr:colOff>
      <xdr:row>2</xdr:row>
      <xdr:rowOff>13970</xdr:rowOff>
    </xdr:to>
    <xdr:sp macro="" textlink="">
      <xdr:nvSpPr>
        <xdr:cNvPr id="7" name="Eingekerbter Richtungspfeil 16">
          <a:hlinkClick xmlns:r="http://schemas.openxmlformats.org/officeDocument/2006/relationships" r:id="rId5"/>
          <a:extLst>
            <a:ext uri="{FF2B5EF4-FFF2-40B4-BE49-F238E27FC236}">
              <a16:creationId xmlns:a16="http://schemas.microsoft.com/office/drawing/2014/main" id="{D4E214F5-842E-4BD7-A8B3-D9E4A4532E6F}"/>
            </a:ext>
          </a:extLst>
        </xdr:cNvPr>
        <xdr:cNvSpPr/>
      </xdr:nvSpPr>
      <xdr:spPr>
        <a:xfrm>
          <a:off x="433324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Finan-zierung</a:t>
          </a:r>
          <a:endParaRPr kumimoji="0" lang="de-CH" sz="700" b="1" i="0" u="none" strike="noStrike" kern="0" cap="none" spc="0" normalizeH="0" noProof="0">
            <a:ln>
              <a:noFill/>
            </a:ln>
            <a:solidFill>
              <a:srgbClr val="000000"/>
            </a:solidFill>
            <a:effectLst/>
            <a:uLnTx/>
            <a:uFillTx/>
            <a:latin typeface="Arial" pitchFamily="34" charset="0"/>
            <a:ea typeface="+mn-ea"/>
            <a:cs typeface="Arial" pitchFamily="34" charset="0"/>
          </a:endParaRPr>
        </a:p>
      </xdr:txBody>
    </xdr:sp>
    <xdr:clientData/>
  </xdr:twoCellAnchor>
  <xdr:twoCellAnchor>
    <xdr:from>
      <xdr:col>55</xdr:col>
      <xdr:colOff>181610</xdr:colOff>
      <xdr:row>0</xdr:row>
      <xdr:rowOff>31750</xdr:rowOff>
    </xdr:from>
    <xdr:to>
      <xdr:col>83</xdr:col>
      <xdr:colOff>22225</xdr:colOff>
      <xdr:row>2</xdr:row>
      <xdr:rowOff>13970</xdr:rowOff>
    </xdr:to>
    <xdr:sp macro="" textlink="">
      <xdr:nvSpPr>
        <xdr:cNvPr id="8" name="Eingekerbter Richtungspfeil 17">
          <a:hlinkClick xmlns:r="http://schemas.openxmlformats.org/officeDocument/2006/relationships" r:id="rId6"/>
          <a:extLst>
            <a:ext uri="{FF2B5EF4-FFF2-40B4-BE49-F238E27FC236}">
              <a16:creationId xmlns:a16="http://schemas.microsoft.com/office/drawing/2014/main" id="{41C23D60-3A21-440B-A52B-EDF1E7AC8719}"/>
            </a:ext>
          </a:extLst>
        </xdr:cNvPr>
        <xdr:cNvSpPr/>
      </xdr:nvSpPr>
      <xdr:spPr>
        <a:xfrm>
          <a:off x="503936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Erfolg</a:t>
          </a:r>
        </a:p>
      </xdr:txBody>
    </xdr:sp>
    <xdr:clientData/>
  </xdr:twoCellAnchor>
  <xdr:twoCellAnchor>
    <xdr:from>
      <xdr:col>82</xdr:col>
      <xdr:colOff>40005</xdr:colOff>
      <xdr:row>0</xdr:row>
      <xdr:rowOff>31750</xdr:rowOff>
    </xdr:from>
    <xdr:to>
      <xdr:col>83</xdr:col>
      <xdr:colOff>728345</xdr:colOff>
      <xdr:row>2</xdr:row>
      <xdr:rowOff>13970</xdr:rowOff>
    </xdr:to>
    <xdr:sp macro="" textlink="">
      <xdr:nvSpPr>
        <xdr:cNvPr id="9" name="Eingekerbter Richtungspfeil 18">
          <a:hlinkClick xmlns:r="http://schemas.openxmlformats.org/officeDocument/2006/relationships" r:id="rId7"/>
          <a:extLst>
            <a:ext uri="{FF2B5EF4-FFF2-40B4-BE49-F238E27FC236}">
              <a16:creationId xmlns:a16="http://schemas.microsoft.com/office/drawing/2014/main" id="{B196B51A-6262-4060-8BA2-CD4C4C6D33B8}"/>
            </a:ext>
          </a:extLst>
        </xdr:cNvPr>
        <xdr:cNvSpPr/>
      </xdr:nvSpPr>
      <xdr:spPr>
        <a:xfrm>
          <a:off x="5745480" y="31750"/>
          <a:ext cx="745490" cy="306070"/>
        </a:xfrm>
        <a:prstGeom prst="chevron">
          <a:avLst>
            <a:gd name="adj" fmla="val 25305"/>
          </a:avLst>
        </a:prstGeom>
        <a:solidFill>
          <a:srgbClr val="E4191A"/>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650" b="1" i="0" u="none" strike="noStrike" kern="0" cap="none" spc="0" normalizeH="0" baseline="0" noProof="0">
              <a:ln>
                <a:noFill/>
              </a:ln>
              <a:solidFill>
                <a:srgbClr val="FFFFFF"/>
              </a:solidFill>
              <a:effectLst/>
              <a:uLnTx/>
              <a:uFillTx/>
              <a:latin typeface="Arial" pitchFamily="34" charset="0"/>
              <a:ea typeface="+mn-ea"/>
              <a:cs typeface="Arial" pitchFamily="34" charset="0"/>
            </a:rPr>
            <a:t>Liquidität</a:t>
          </a:r>
        </a:p>
      </xdr:txBody>
    </xdr:sp>
    <xdr:clientData/>
  </xdr:twoCellAnchor>
  <xdr:twoCellAnchor>
    <xdr:from>
      <xdr:col>83</xdr:col>
      <xdr:colOff>688975</xdr:colOff>
      <xdr:row>0</xdr:row>
      <xdr:rowOff>31750</xdr:rowOff>
    </xdr:from>
    <xdr:to>
      <xdr:col>86</xdr:col>
      <xdr:colOff>586740</xdr:colOff>
      <xdr:row>2</xdr:row>
      <xdr:rowOff>13970</xdr:rowOff>
    </xdr:to>
    <xdr:sp macro="" textlink="">
      <xdr:nvSpPr>
        <xdr:cNvPr id="10" name="Eingekerbter Richtungspfeil 19">
          <a:hlinkClick xmlns:r="http://schemas.openxmlformats.org/officeDocument/2006/relationships" r:id="rId8"/>
          <a:extLst>
            <a:ext uri="{FF2B5EF4-FFF2-40B4-BE49-F238E27FC236}">
              <a16:creationId xmlns:a16="http://schemas.microsoft.com/office/drawing/2014/main" id="{BC0C8835-0C3A-47D9-979A-33F874CF74EC}"/>
            </a:ext>
          </a:extLst>
        </xdr:cNvPr>
        <xdr:cNvSpPr/>
      </xdr:nvSpPr>
      <xdr:spPr>
        <a:xfrm>
          <a:off x="645160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Bilanz</a:t>
          </a:r>
        </a:p>
      </xdr:txBody>
    </xdr:sp>
    <xdr:clientData/>
  </xdr:twoCellAnchor>
  <xdr:twoCellAnchor>
    <xdr:from>
      <xdr:col>86</xdr:col>
      <xdr:colOff>547370</xdr:colOff>
      <xdr:row>0</xdr:row>
      <xdr:rowOff>31750</xdr:rowOff>
    </xdr:from>
    <xdr:to>
      <xdr:col>87</xdr:col>
      <xdr:colOff>568960</xdr:colOff>
      <xdr:row>2</xdr:row>
      <xdr:rowOff>13970</xdr:rowOff>
    </xdr:to>
    <xdr:sp macro="" textlink="">
      <xdr:nvSpPr>
        <xdr:cNvPr id="11" name="Eingekerbter Richtungspfeil 20">
          <a:hlinkClick xmlns:r="http://schemas.openxmlformats.org/officeDocument/2006/relationships" r:id="rId9"/>
          <a:extLst>
            <a:ext uri="{FF2B5EF4-FFF2-40B4-BE49-F238E27FC236}">
              <a16:creationId xmlns:a16="http://schemas.microsoft.com/office/drawing/2014/main" id="{A4513C66-55B7-43D9-B9C8-F950FE9C0FB2}"/>
            </a:ext>
          </a:extLst>
        </xdr:cNvPr>
        <xdr:cNvSpPr/>
      </xdr:nvSpPr>
      <xdr:spPr>
        <a:xfrm>
          <a:off x="715772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Kenn-zahlen</a:t>
          </a:r>
        </a:p>
      </xdr:txBody>
    </xdr:sp>
    <xdr:clientData/>
  </xdr:twoCellAnchor>
  <xdr:twoCellAnchor>
    <xdr:from>
      <xdr:col>1</xdr:col>
      <xdr:colOff>1289685</xdr:colOff>
      <xdr:row>0</xdr:row>
      <xdr:rowOff>31750</xdr:rowOff>
    </xdr:from>
    <xdr:to>
      <xdr:col>1</xdr:col>
      <xdr:colOff>2035175</xdr:colOff>
      <xdr:row>2</xdr:row>
      <xdr:rowOff>13970</xdr:rowOff>
    </xdr:to>
    <xdr:sp macro="" textlink="">
      <xdr:nvSpPr>
        <xdr:cNvPr id="13" name="Eingekerbter Richtungspfeil 14">
          <a:hlinkClick xmlns:r="http://schemas.openxmlformats.org/officeDocument/2006/relationships" r:id="rId10"/>
          <a:extLst>
            <a:ext uri="{FF2B5EF4-FFF2-40B4-BE49-F238E27FC236}">
              <a16:creationId xmlns:a16="http://schemas.microsoft.com/office/drawing/2014/main" id="{15F6730F-6CCE-4D58-887A-E00E4D6EDDCA}"/>
            </a:ext>
          </a:extLst>
        </xdr:cNvPr>
        <xdr:cNvSpPr/>
      </xdr:nvSpPr>
      <xdr:spPr>
        <a:xfrm>
          <a:off x="150876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650" b="1" i="0" u="none" strike="noStrike" kern="0" cap="none" spc="0" normalizeH="0" baseline="0" noProof="0">
              <a:ln>
                <a:noFill/>
              </a:ln>
              <a:solidFill>
                <a:srgbClr val="000000"/>
              </a:solidFill>
              <a:effectLst/>
              <a:uLnTx/>
              <a:uFillTx/>
              <a:latin typeface="Arial" pitchFamily="34" charset="0"/>
              <a:ea typeface="+mn-ea"/>
              <a:cs typeface="Arial" pitchFamily="34" charset="0"/>
            </a:rPr>
            <a:t>Übersicht</a:t>
          </a:r>
        </a:p>
      </xdr:txBody>
    </xdr:sp>
    <xdr:clientData/>
  </xdr:twoCellAnchor>
  <xdr:twoCellAnchor>
    <xdr:from>
      <xdr:col>1</xdr:col>
      <xdr:colOff>1995805</xdr:colOff>
      <xdr:row>0</xdr:row>
      <xdr:rowOff>31750</xdr:rowOff>
    </xdr:from>
    <xdr:to>
      <xdr:col>1</xdr:col>
      <xdr:colOff>2741295</xdr:colOff>
      <xdr:row>2</xdr:row>
      <xdr:rowOff>13970</xdr:rowOff>
    </xdr:to>
    <xdr:sp macro="" textlink="">
      <xdr:nvSpPr>
        <xdr:cNvPr id="14" name="Eingekerbter Richtungspfeil 15">
          <a:hlinkClick xmlns:r="http://schemas.openxmlformats.org/officeDocument/2006/relationships" r:id="rId11"/>
          <a:extLst>
            <a:ext uri="{FF2B5EF4-FFF2-40B4-BE49-F238E27FC236}">
              <a16:creationId xmlns:a16="http://schemas.microsoft.com/office/drawing/2014/main" id="{89AB259F-CBF2-469C-93F0-51C7EE0DCEA7}"/>
            </a:ext>
          </a:extLst>
        </xdr:cNvPr>
        <xdr:cNvSpPr/>
      </xdr:nvSpPr>
      <xdr:spPr>
        <a:xfrm>
          <a:off x="221488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Umsatz</a:t>
          </a:r>
        </a:p>
      </xdr:txBody>
    </xdr:sp>
    <xdr:clientData/>
  </xdr:twoCellAnchor>
  <xdr:twoCellAnchor editAs="oneCell">
    <xdr:from>
      <xdr:col>87</xdr:col>
      <xdr:colOff>584200</xdr:colOff>
      <xdr:row>0</xdr:row>
      <xdr:rowOff>71120</xdr:rowOff>
    </xdr:from>
    <xdr:to>
      <xdr:col>88</xdr:col>
      <xdr:colOff>723900</xdr:colOff>
      <xdr:row>1</xdr:row>
      <xdr:rowOff>130683</xdr:rowOff>
    </xdr:to>
    <xdr:pic>
      <xdr:nvPicPr>
        <xdr:cNvPr id="12" name="Grafik 11">
          <a:extLst>
            <a:ext uri="{FF2B5EF4-FFF2-40B4-BE49-F238E27FC236}">
              <a16:creationId xmlns:a16="http://schemas.microsoft.com/office/drawing/2014/main" id="{46143037-3949-4098-AA5B-0DDE8EBA8D20}"/>
            </a:ext>
          </a:extLst>
        </xdr:cNvPr>
        <xdr:cNvPicPr>
          <a:picLocks/>
        </xdr:cNvPicPr>
      </xdr:nvPicPr>
      <xdr:blipFill rotWithShape="1">
        <a:blip xmlns:r="http://schemas.openxmlformats.org/officeDocument/2006/relationships" r:embed="rId12"/>
        <a:srcRect r="6840"/>
        <a:stretch>
          <a:fillRect/>
        </a:stretch>
      </xdr:blipFill>
      <xdr:spPr>
        <a:xfrm>
          <a:off x="7918450" y="71120"/>
          <a:ext cx="863600" cy="2214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31750</xdr:colOff>
      <xdr:row>0</xdr:row>
      <xdr:rowOff>31750</xdr:rowOff>
    </xdr:from>
    <xdr:to>
      <xdr:col>0</xdr:col>
      <xdr:colOff>774700</xdr:colOff>
      <xdr:row>2</xdr:row>
      <xdr:rowOff>13970</xdr:rowOff>
    </xdr:to>
    <xdr:sp macro="" textlink="">
      <xdr:nvSpPr>
        <xdr:cNvPr id="25" name="Rechteck 24">
          <a:hlinkClick xmlns:r="http://schemas.openxmlformats.org/officeDocument/2006/relationships" r:id="rId1"/>
          <a:extLst>
            <a:ext uri="{FF2B5EF4-FFF2-40B4-BE49-F238E27FC236}">
              <a16:creationId xmlns:a16="http://schemas.microsoft.com/office/drawing/2014/main" id="{A48DDF3B-A6CF-4C82-BF11-8E67DB863A08}"/>
            </a:ext>
          </a:extLst>
        </xdr:cNvPr>
        <xdr:cNvSpPr/>
      </xdr:nvSpPr>
      <xdr:spPr>
        <a:xfrm>
          <a:off x="31750" y="31750"/>
          <a:ext cx="742950" cy="306070"/>
        </a:xfrm>
        <a:prstGeom prst="rect">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de-CH" sz="700" b="1" i="0" u="none" strike="noStrike" kern="0" cap="none" spc="0" normalizeH="0" baseline="0" noProof="0">
              <a:ln>
                <a:noFill/>
              </a:ln>
              <a:solidFill>
                <a:srgbClr val="000000"/>
              </a:solidFill>
              <a:effectLst/>
              <a:uLnTx/>
              <a:uFillTx/>
              <a:latin typeface="Arial" pitchFamily="34" charset="0"/>
              <a:cs typeface="Arial" pitchFamily="34" charset="0"/>
            </a:rPr>
            <a:t>Hinweise</a:t>
          </a:r>
        </a:p>
      </xdr:txBody>
    </xdr:sp>
    <xdr:clientData/>
  </xdr:twoCellAnchor>
  <xdr:twoCellAnchor>
    <xdr:from>
      <xdr:col>0</xdr:col>
      <xdr:colOff>805180</xdr:colOff>
      <xdr:row>0</xdr:row>
      <xdr:rowOff>31750</xdr:rowOff>
    </xdr:from>
    <xdr:to>
      <xdr:col>0</xdr:col>
      <xdr:colOff>1548130</xdr:colOff>
      <xdr:row>2</xdr:row>
      <xdr:rowOff>13970</xdr:rowOff>
    </xdr:to>
    <xdr:sp macro="" textlink="">
      <xdr:nvSpPr>
        <xdr:cNvPr id="26" name="Richtungspfeil 12">
          <a:hlinkClick xmlns:r="http://schemas.openxmlformats.org/officeDocument/2006/relationships" r:id="rId2"/>
          <a:extLst>
            <a:ext uri="{FF2B5EF4-FFF2-40B4-BE49-F238E27FC236}">
              <a16:creationId xmlns:a16="http://schemas.microsoft.com/office/drawing/2014/main" id="{29BB4BE8-E968-4DE7-BEDB-17A783EB94AE}"/>
            </a:ext>
          </a:extLst>
        </xdr:cNvPr>
        <xdr:cNvSpPr/>
      </xdr:nvSpPr>
      <xdr:spPr>
        <a:xfrm>
          <a:off x="805180" y="31750"/>
          <a:ext cx="742950" cy="306070"/>
        </a:xfrm>
        <a:prstGeom prst="homePlate">
          <a:avLst>
            <a:gd name="adj" fmla="val 25306"/>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Titelseite</a:t>
          </a:r>
        </a:p>
      </xdr:txBody>
    </xdr:sp>
    <xdr:clientData/>
  </xdr:twoCellAnchor>
  <xdr:twoCellAnchor>
    <xdr:from>
      <xdr:col>0</xdr:col>
      <xdr:colOff>2921000</xdr:colOff>
      <xdr:row>0</xdr:row>
      <xdr:rowOff>31750</xdr:rowOff>
    </xdr:from>
    <xdr:to>
      <xdr:col>13</xdr:col>
      <xdr:colOff>37465</xdr:colOff>
      <xdr:row>2</xdr:row>
      <xdr:rowOff>13970</xdr:rowOff>
    </xdr:to>
    <xdr:sp macro="" textlink="">
      <xdr:nvSpPr>
        <xdr:cNvPr id="27" name="Eingekerbter Richtungspfeil 14">
          <a:hlinkClick xmlns:r="http://schemas.openxmlformats.org/officeDocument/2006/relationships" r:id="rId3"/>
          <a:extLst>
            <a:ext uri="{FF2B5EF4-FFF2-40B4-BE49-F238E27FC236}">
              <a16:creationId xmlns:a16="http://schemas.microsoft.com/office/drawing/2014/main" id="{DF020AC7-72EE-4CBA-847D-805FFC1F5D05}"/>
            </a:ext>
          </a:extLst>
        </xdr:cNvPr>
        <xdr:cNvSpPr/>
      </xdr:nvSpPr>
      <xdr:spPr>
        <a:xfrm>
          <a:off x="292100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Kosten</a:t>
          </a:r>
        </a:p>
      </xdr:txBody>
    </xdr:sp>
    <xdr:clientData/>
  </xdr:twoCellAnchor>
  <xdr:twoCellAnchor>
    <xdr:from>
      <xdr:col>0</xdr:col>
      <xdr:colOff>3627120</xdr:colOff>
      <xdr:row>0</xdr:row>
      <xdr:rowOff>31750</xdr:rowOff>
    </xdr:from>
    <xdr:to>
      <xdr:col>14</xdr:col>
      <xdr:colOff>686435</xdr:colOff>
      <xdr:row>2</xdr:row>
      <xdr:rowOff>13970</xdr:rowOff>
    </xdr:to>
    <xdr:sp macro="" textlink="">
      <xdr:nvSpPr>
        <xdr:cNvPr id="28" name="Eingekerbter Richtungspfeil 15">
          <a:hlinkClick xmlns:r="http://schemas.openxmlformats.org/officeDocument/2006/relationships" r:id="rId4"/>
          <a:extLst>
            <a:ext uri="{FF2B5EF4-FFF2-40B4-BE49-F238E27FC236}">
              <a16:creationId xmlns:a16="http://schemas.microsoft.com/office/drawing/2014/main" id="{C016028E-A4CE-4696-BE31-E80F0E33C066}"/>
            </a:ext>
          </a:extLst>
        </xdr:cNvPr>
        <xdr:cNvSpPr/>
      </xdr:nvSpPr>
      <xdr:spPr>
        <a:xfrm>
          <a:off x="362712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Investi-tionen</a:t>
          </a:r>
        </a:p>
      </xdr:txBody>
    </xdr:sp>
    <xdr:clientData/>
  </xdr:twoCellAnchor>
  <xdr:twoCellAnchor>
    <xdr:from>
      <xdr:col>14</xdr:col>
      <xdr:colOff>647065</xdr:colOff>
      <xdr:row>0</xdr:row>
      <xdr:rowOff>31750</xdr:rowOff>
    </xdr:from>
    <xdr:to>
      <xdr:col>18</xdr:col>
      <xdr:colOff>116205</xdr:colOff>
      <xdr:row>2</xdr:row>
      <xdr:rowOff>13970</xdr:rowOff>
    </xdr:to>
    <xdr:sp macro="" textlink="">
      <xdr:nvSpPr>
        <xdr:cNvPr id="29" name="Eingekerbter Richtungspfeil 16">
          <a:hlinkClick xmlns:r="http://schemas.openxmlformats.org/officeDocument/2006/relationships" r:id="rId5"/>
          <a:extLst>
            <a:ext uri="{FF2B5EF4-FFF2-40B4-BE49-F238E27FC236}">
              <a16:creationId xmlns:a16="http://schemas.microsoft.com/office/drawing/2014/main" id="{DA6907FB-57BD-4939-8A61-62F69B08D9CC}"/>
            </a:ext>
          </a:extLst>
        </xdr:cNvPr>
        <xdr:cNvSpPr/>
      </xdr:nvSpPr>
      <xdr:spPr>
        <a:xfrm>
          <a:off x="433324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Finan-zierung</a:t>
          </a:r>
          <a:endParaRPr kumimoji="0" lang="de-CH" sz="700" b="1" i="0" u="none" strike="noStrike" kern="0" cap="none" spc="0" normalizeH="0" noProof="0">
            <a:ln>
              <a:noFill/>
            </a:ln>
            <a:solidFill>
              <a:srgbClr val="000000"/>
            </a:solidFill>
            <a:effectLst/>
            <a:uLnTx/>
            <a:uFillTx/>
            <a:latin typeface="Arial" pitchFamily="34" charset="0"/>
            <a:ea typeface="+mn-ea"/>
            <a:cs typeface="Arial" pitchFamily="34" charset="0"/>
          </a:endParaRPr>
        </a:p>
      </xdr:txBody>
    </xdr:sp>
    <xdr:clientData/>
  </xdr:twoCellAnchor>
  <xdr:twoCellAnchor>
    <xdr:from>
      <xdr:col>18</xdr:col>
      <xdr:colOff>76835</xdr:colOff>
      <xdr:row>0</xdr:row>
      <xdr:rowOff>31750</xdr:rowOff>
    </xdr:from>
    <xdr:to>
      <xdr:col>18</xdr:col>
      <xdr:colOff>822325</xdr:colOff>
      <xdr:row>2</xdr:row>
      <xdr:rowOff>13970</xdr:rowOff>
    </xdr:to>
    <xdr:sp macro="" textlink="">
      <xdr:nvSpPr>
        <xdr:cNvPr id="30" name="Eingekerbter Richtungspfeil 17">
          <a:hlinkClick xmlns:r="http://schemas.openxmlformats.org/officeDocument/2006/relationships" r:id="rId6"/>
          <a:extLst>
            <a:ext uri="{FF2B5EF4-FFF2-40B4-BE49-F238E27FC236}">
              <a16:creationId xmlns:a16="http://schemas.microsoft.com/office/drawing/2014/main" id="{35EB8319-5690-418D-B3E5-D13268D9B376}"/>
            </a:ext>
          </a:extLst>
        </xdr:cNvPr>
        <xdr:cNvSpPr/>
      </xdr:nvSpPr>
      <xdr:spPr>
        <a:xfrm>
          <a:off x="503936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Erfolg</a:t>
          </a:r>
        </a:p>
      </xdr:txBody>
    </xdr:sp>
    <xdr:clientData/>
  </xdr:twoCellAnchor>
  <xdr:twoCellAnchor>
    <xdr:from>
      <xdr:col>18</xdr:col>
      <xdr:colOff>782955</xdr:colOff>
      <xdr:row>0</xdr:row>
      <xdr:rowOff>31750</xdr:rowOff>
    </xdr:from>
    <xdr:to>
      <xdr:col>22</xdr:col>
      <xdr:colOff>223520</xdr:colOff>
      <xdr:row>2</xdr:row>
      <xdr:rowOff>13970</xdr:rowOff>
    </xdr:to>
    <xdr:sp macro="" textlink="">
      <xdr:nvSpPr>
        <xdr:cNvPr id="31" name="Eingekerbter Richtungspfeil 18">
          <a:hlinkClick xmlns:r="http://schemas.openxmlformats.org/officeDocument/2006/relationships" r:id="rId7"/>
          <a:extLst>
            <a:ext uri="{FF2B5EF4-FFF2-40B4-BE49-F238E27FC236}">
              <a16:creationId xmlns:a16="http://schemas.microsoft.com/office/drawing/2014/main" id="{D04AA36D-735D-49D4-B7B9-41856384DC0D}"/>
            </a:ext>
          </a:extLst>
        </xdr:cNvPr>
        <xdr:cNvSpPr/>
      </xdr:nvSpPr>
      <xdr:spPr>
        <a:xfrm>
          <a:off x="574548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650" b="1" i="0" u="none" strike="noStrike" kern="0" cap="none" spc="0" normalizeH="0" baseline="0" noProof="0">
              <a:ln>
                <a:noFill/>
              </a:ln>
              <a:solidFill>
                <a:srgbClr val="000000"/>
              </a:solidFill>
              <a:effectLst/>
              <a:uLnTx/>
              <a:uFillTx/>
              <a:latin typeface="Arial" pitchFamily="34" charset="0"/>
              <a:ea typeface="+mn-ea"/>
              <a:cs typeface="Arial" pitchFamily="34" charset="0"/>
            </a:rPr>
            <a:t>Liquidität</a:t>
          </a:r>
        </a:p>
      </xdr:txBody>
    </xdr:sp>
    <xdr:clientData/>
  </xdr:twoCellAnchor>
  <xdr:twoCellAnchor>
    <xdr:from>
      <xdr:col>22</xdr:col>
      <xdr:colOff>184150</xdr:colOff>
      <xdr:row>0</xdr:row>
      <xdr:rowOff>31750</xdr:rowOff>
    </xdr:from>
    <xdr:to>
      <xdr:col>24</xdr:col>
      <xdr:colOff>53340</xdr:colOff>
      <xdr:row>2</xdr:row>
      <xdr:rowOff>13970</xdr:rowOff>
    </xdr:to>
    <xdr:sp macro="" textlink="">
      <xdr:nvSpPr>
        <xdr:cNvPr id="32" name="Eingekerbter Richtungspfeil 19">
          <a:hlinkClick xmlns:r="http://schemas.openxmlformats.org/officeDocument/2006/relationships" r:id="rId8"/>
          <a:extLst>
            <a:ext uri="{FF2B5EF4-FFF2-40B4-BE49-F238E27FC236}">
              <a16:creationId xmlns:a16="http://schemas.microsoft.com/office/drawing/2014/main" id="{4A11AEDE-FE19-4144-921A-9D9B56175564}"/>
            </a:ext>
          </a:extLst>
        </xdr:cNvPr>
        <xdr:cNvSpPr/>
      </xdr:nvSpPr>
      <xdr:spPr>
        <a:xfrm>
          <a:off x="6451600" y="31750"/>
          <a:ext cx="745490" cy="306070"/>
        </a:xfrm>
        <a:prstGeom prst="chevron">
          <a:avLst>
            <a:gd name="adj" fmla="val 25305"/>
          </a:avLst>
        </a:prstGeom>
        <a:solidFill>
          <a:srgbClr val="E4191A"/>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FFFFFF"/>
              </a:solidFill>
              <a:effectLst/>
              <a:uLnTx/>
              <a:uFillTx/>
              <a:latin typeface="Arial" pitchFamily="34" charset="0"/>
              <a:ea typeface="+mn-ea"/>
              <a:cs typeface="Arial" pitchFamily="34" charset="0"/>
            </a:rPr>
            <a:t>Bilanz</a:t>
          </a:r>
        </a:p>
      </xdr:txBody>
    </xdr:sp>
    <xdr:clientData/>
  </xdr:twoCellAnchor>
  <xdr:twoCellAnchor>
    <xdr:from>
      <xdr:col>24</xdr:col>
      <xdr:colOff>13970</xdr:colOff>
      <xdr:row>0</xdr:row>
      <xdr:rowOff>31750</xdr:rowOff>
    </xdr:from>
    <xdr:to>
      <xdr:col>26</xdr:col>
      <xdr:colOff>349885</xdr:colOff>
      <xdr:row>2</xdr:row>
      <xdr:rowOff>13970</xdr:rowOff>
    </xdr:to>
    <xdr:sp macro="" textlink="">
      <xdr:nvSpPr>
        <xdr:cNvPr id="33" name="Eingekerbter Richtungspfeil 20">
          <a:hlinkClick xmlns:r="http://schemas.openxmlformats.org/officeDocument/2006/relationships" r:id="rId9"/>
          <a:extLst>
            <a:ext uri="{FF2B5EF4-FFF2-40B4-BE49-F238E27FC236}">
              <a16:creationId xmlns:a16="http://schemas.microsoft.com/office/drawing/2014/main" id="{00C79F43-0EDA-483E-8D97-C6E1A0D7F301}"/>
            </a:ext>
          </a:extLst>
        </xdr:cNvPr>
        <xdr:cNvSpPr/>
      </xdr:nvSpPr>
      <xdr:spPr>
        <a:xfrm>
          <a:off x="715772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Kenn-zahlen</a:t>
          </a:r>
        </a:p>
      </xdr:txBody>
    </xdr:sp>
    <xdr:clientData/>
  </xdr:twoCellAnchor>
  <xdr:twoCellAnchor>
    <xdr:from>
      <xdr:col>0</xdr:col>
      <xdr:colOff>1508760</xdr:colOff>
      <xdr:row>0</xdr:row>
      <xdr:rowOff>31750</xdr:rowOff>
    </xdr:from>
    <xdr:to>
      <xdr:col>0</xdr:col>
      <xdr:colOff>2254250</xdr:colOff>
      <xdr:row>2</xdr:row>
      <xdr:rowOff>13970</xdr:rowOff>
    </xdr:to>
    <xdr:sp macro="" textlink="">
      <xdr:nvSpPr>
        <xdr:cNvPr id="34" name="Eingekerbter Richtungspfeil 14">
          <a:hlinkClick xmlns:r="http://schemas.openxmlformats.org/officeDocument/2006/relationships" r:id="rId10"/>
          <a:extLst>
            <a:ext uri="{FF2B5EF4-FFF2-40B4-BE49-F238E27FC236}">
              <a16:creationId xmlns:a16="http://schemas.microsoft.com/office/drawing/2014/main" id="{3E50C52B-D93C-45E6-A1B8-645003E27270}"/>
            </a:ext>
          </a:extLst>
        </xdr:cNvPr>
        <xdr:cNvSpPr/>
      </xdr:nvSpPr>
      <xdr:spPr>
        <a:xfrm>
          <a:off x="150876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650" b="1" i="0" u="none" strike="noStrike" kern="0" cap="none" spc="0" normalizeH="0" baseline="0" noProof="0">
              <a:ln>
                <a:noFill/>
              </a:ln>
              <a:solidFill>
                <a:srgbClr val="000000"/>
              </a:solidFill>
              <a:effectLst/>
              <a:uLnTx/>
              <a:uFillTx/>
              <a:latin typeface="Arial" pitchFamily="34" charset="0"/>
              <a:ea typeface="+mn-ea"/>
              <a:cs typeface="Arial" pitchFamily="34" charset="0"/>
            </a:rPr>
            <a:t>Übersicht</a:t>
          </a:r>
        </a:p>
      </xdr:txBody>
    </xdr:sp>
    <xdr:clientData/>
  </xdr:twoCellAnchor>
  <xdr:twoCellAnchor>
    <xdr:from>
      <xdr:col>0</xdr:col>
      <xdr:colOff>2214880</xdr:colOff>
      <xdr:row>0</xdr:row>
      <xdr:rowOff>31750</xdr:rowOff>
    </xdr:from>
    <xdr:to>
      <xdr:col>0</xdr:col>
      <xdr:colOff>2960370</xdr:colOff>
      <xdr:row>2</xdr:row>
      <xdr:rowOff>13970</xdr:rowOff>
    </xdr:to>
    <xdr:sp macro="" textlink="">
      <xdr:nvSpPr>
        <xdr:cNvPr id="35" name="Eingekerbter Richtungspfeil 15">
          <a:hlinkClick xmlns:r="http://schemas.openxmlformats.org/officeDocument/2006/relationships" r:id="rId11"/>
          <a:extLst>
            <a:ext uri="{FF2B5EF4-FFF2-40B4-BE49-F238E27FC236}">
              <a16:creationId xmlns:a16="http://schemas.microsoft.com/office/drawing/2014/main" id="{1074FB32-A3F9-4242-9B5D-FAA101C5DF86}"/>
            </a:ext>
          </a:extLst>
        </xdr:cNvPr>
        <xdr:cNvSpPr/>
      </xdr:nvSpPr>
      <xdr:spPr>
        <a:xfrm>
          <a:off x="221488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Umsatz</a:t>
          </a:r>
        </a:p>
      </xdr:txBody>
    </xdr:sp>
    <xdr:clientData/>
  </xdr:twoCellAnchor>
  <xdr:twoCellAnchor editAs="oneCell">
    <xdr:from>
      <xdr:col>26</xdr:col>
      <xdr:colOff>365125</xdr:colOff>
      <xdr:row>0</xdr:row>
      <xdr:rowOff>71120</xdr:rowOff>
    </xdr:from>
    <xdr:to>
      <xdr:col>28</xdr:col>
      <xdr:colOff>85725</xdr:colOff>
      <xdr:row>1</xdr:row>
      <xdr:rowOff>130683</xdr:rowOff>
    </xdr:to>
    <xdr:pic>
      <xdr:nvPicPr>
        <xdr:cNvPr id="2" name="Grafik 1">
          <a:extLst>
            <a:ext uri="{FF2B5EF4-FFF2-40B4-BE49-F238E27FC236}">
              <a16:creationId xmlns:a16="http://schemas.microsoft.com/office/drawing/2014/main" id="{C55B1001-5408-4A28-B55F-5844D3463E69}"/>
            </a:ext>
          </a:extLst>
        </xdr:cNvPr>
        <xdr:cNvPicPr>
          <a:picLocks/>
        </xdr:cNvPicPr>
      </xdr:nvPicPr>
      <xdr:blipFill rotWithShape="1">
        <a:blip xmlns:r="http://schemas.openxmlformats.org/officeDocument/2006/relationships" r:embed="rId12"/>
        <a:srcRect r="6840"/>
        <a:stretch>
          <a:fillRect/>
        </a:stretch>
      </xdr:blipFill>
      <xdr:spPr>
        <a:xfrm>
          <a:off x="7918450" y="71120"/>
          <a:ext cx="863600" cy="22148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31750</xdr:colOff>
      <xdr:row>0</xdr:row>
      <xdr:rowOff>31750</xdr:rowOff>
    </xdr:from>
    <xdr:to>
      <xdr:col>0</xdr:col>
      <xdr:colOff>774700</xdr:colOff>
      <xdr:row>2</xdr:row>
      <xdr:rowOff>13970</xdr:rowOff>
    </xdr:to>
    <xdr:sp macro="" textlink="">
      <xdr:nvSpPr>
        <xdr:cNvPr id="13" name="Rechteck 12">
          <a:hlinkClick xmlns:r="http://schemas.openxmlformats.org/officeDocument/2006/relationships" r:id="rId1"/>
          <a:extLst>
            <a:ext uri="{FF2B5EF4-FFF2-40B4-BE49-F238E27FC236}">
              <a16:creationId xmlns:a16="http://schemas.microsoft.com/office/drawing/2014/main" id="{A0C8D15F-D048-4BEB-9E45-1067561DAB0A}"/>
            </a:ext>
          </a:extLst>
        </xdr:cNvPr>
        <xdr:cNvSpPr/>
      </xdr:nvSpPr>
      <xdr:spPr>
        <a:xfrm>
          <a:off x="31750" y="31750"/>
          <a:ext cx="742950" cy="306070"/>
        </a:xfrm>
        <a:prstGeom prst="rect">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de-CH" sz="700" b="1" i="0" u="none" strike="noStrike" kern="0" cap="none" spc="0" normalizeH="0" baseline="0" noProof="0">
              <a:ln>
                <a:noFill/>
              </a:ln>
              <a:solidFill>
                <a:srgbClr val="000000"/>
              </a:solidFill>
              <a:effectLst/>
              <a:uLnTx/>
              <a:uFillTx/>
              <a:latin typeface="Arial" pitchFamily="34" charset="0"/>
              <a:cs typeface="Arial" pitchFamily="34" charset="0"/>
            </a:rPr>
            <a:t>Hinweise</a:t>
          </a:r>
        </a:p>
      </xdr:txBody>
    </xdr:sp>
    <xdr:clientData/>
  </xdr:twoCellAnchor>
  <xdr:twoCellAnchor>
    <xdr:from>
      <xdr:col>0</xdr:col>
      <xdr:colOff>805180</xdr:colOff>
      <xdr:row>0</xdr:row>
      <xdr:rowOff>31750</xdr:rowOff>
    </xdr:from>
    <xdr:to>
      <xdr:col>2</xdr:col>
      <xdr:colOff>462280</xdr:colOff>
      <xdr:row>2</xdr:row>
      <xdr:rowOff>13970</xdr:rowOff>
    </xdr:to>
    <xdr:sp macro="" textlink="">
      <xdr:nvSpPr>
        <xdr:cNvPr id="14" name="Richtungspfeil 12">
          <a:hlinkClick xmlns:r="http://schemas.openxmlformats.org/officeDocument/2006/relationships" r:id="rId2"/>
          <a:extLst>
            <a:ext uri="{FF2B5EF4-FFF2-40B4-BE49-F238E27FC236}">
              <a16:creationId xmlns:a16="http://schemas.microsoft.com/office/drawing/2014/main" id="{C4E0D7FB-A5A0-4D88-8220-C94A16ED5AEB}"/>
            </a:ext>
          </a:extLst>
        </xdr:cNvPr>
        <xdr:cNvSpPr/>
      </xdr:nvSpPr>
      <xdr:spPr>
        <a:xfrm>
          <a:off x="805180" y="31750"/>
          <a:ext cx="742950" cy="306070"/>
        </a:xfrm>
        <a:prstGeom prst="homePlate">
          <a:avLst>
            <a:gd name="adj" fmla="val 25306"/>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Titelseite</a:t>
          </a:r>
        </a:p>
      </xdr:txBody>
    </xdr:sp>
    <xdr:clientData/>
  </xdr:twoCellAnchor>
  <xdr:twoCellAnchor>
    <xdr:from>
      <xdr:col>2</xdr:col>
      <xdr:colOff>1835150</xdr:colOff>
      <xdr:row>0</xdr:row>
      <xdr:rowOff>31750</xdr:rowOff>
    </xdr:from>
    <xdr:to>
      <xdr:col>4</xdr:col>
      <xdr:colOff>570865</xdr:colOff>
      <xdr:row>2</xdr:row>
      <xdr:rowOff>13970</xdr:rowOff>
    </xdr:to>
    <xdr:sp macro="" textlink="">
      <xdr:nvSpPr>
        <xdr:cNvPr id="15" name="Eingekerbter Richtungspfeil 14">
          <a:hlinkClick xmlns:r="http://schemas.openxmlformats.org/officeDocument/2006/relationships" r:id="rId3"/>
          <a:extLst>
            <a:ext uri="{FF2B5EF4-FFF2-40B4-BE49-F238E27FC236}">
              <a16:creationId xmlns:a16="http://schemas.microsoft.com/office/drawing/2014/main" id="{606DCF80-4BD1-4B20-970D-68950D5036A2}"/>
            </a:ext>
          </a:extLst>
        </xdr:cNvPr>
        <xdr:cNvSpPr/>
      </xdr:nvSpPr>
      <xdr:spPr>
        <a:xfrm>
          <a:off x="292100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Kosten</a:t>
          </a:r>
        </a:p>
      </xdr:txBody>
    </xdr:sp>
    <xdr:clientData/>
  </xdr:twoCellAnchor>
  <xdr:twoCellAnchor>
    <xdr:from>
      <xdr:col>4</xdr:col>
      <xdr:colOff>531495</xdr:colOff>
      <xdr:row>0</xdr:row>
      <xdr:rowOff>31750</xdr:rowOff>
    </xdr:from>
    <xdr:to>
      <xdr:col>4</xdr:col>
      <xdr:colOff>1276985</xdr:colOff>
      <xdr:row>2</xdr:row>
      <xdr:rowOff>13970</xdr:rowOff>
    </xdr:to>
    <xdr:sp macro="" textlink="">
      <xdr:nvSpPr>
        <xdr:cNvPr id="16" name="Eingekerbter Richtungspfeil 15">
          <a:hlinkClick xmlns:r="http://schemas.openxmlformats.org/officeDocument/2006/relationships" r:id="rId4"/>
          <a:extLst>
            <a:ext uri="{FF2B5EF4-FFF2-40B4-BE49-F238E27FC236}">
              <a16:creationId xmlns:a16="http://schemas.microsoft.com/office/drawing/2014/main" id="{E11A799F-0989-4D4B-B326-AA6542EE38F3}"/>
            </a:ext>
          </a:extLst>
        </xdr:cNvPr>
        <xdr:cNvSpPr/>
      </xdr:nvSpPr>
      <xdr:spPr>
        <a:xfrm>
          <a:off x="362712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Investi-tionen</a:t>
          </a:r>
        </a:p>
      </xdr:txBody>
    </xdr:sp>
    <xdr:clientData/>
  </xdr:twoCellAnchor>
  <xdr:twoCellAnchor>
    <xdr:from>
      <xdr:col>4</xdr:col>
      <xdr:colOff>1237615</xdr:colOff>
      <xdr:row>0</xdr:row>
      <xdr:rowOff>31750</xdr:rowOff>
    </xdr:from>
    <xdr:to>
      <xdr:col>12</xdr:col>
      <xdr:colOff>544830</xdr:colOff>
      <xdr:row>2</xdr:row>
      <xdr:rowOff>13970</xdr:rowOff>
    </xdr:to>
    <xdr:sp macro="" textlink="">
      <xdr:nvSpPr>
        <xdr:cNvPr id="17" name="Eingekerbter Richtungspfeil 16">
          <a:hlinkClick xmlns:r="http://schemas.openxmlformats.org/officeDocument/2006/relationships" r:id="rId5"/>
          <a:extLst>
            <a:ext uri="{FF2B5EF4-FFF2-40B4-BE49-F238E27FC236}">
              <a16:creationId xmlns:a16="http://schemas.microsoft.com/office/drawing/2014/main" id="{88416CC3-7AC1-4E94-9F9F-A785C2950AC4}"/>
            </a:ext>
          </a:extLst>
        </xdr:cNvPr>
        <xdr:cNvSpPr/>
      </xdr:nvSpPr>
      <xdr:spPr>
        <a:xfrm>
          <a:off x="433324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Finan-zierung</a:t>
          </a:r>
          <a:endParaRPr kumimoji="0" lang="de-CH" sz="700" b="1" i="0" u="none" strike="noStrike" kern="0" cap="none" spc="0" normalizeH="0" noProof="0">
            <a:ln>
              <a:noFill/>
            </a:ln>
            <a:solidFill>
              <a:srgbClr val="000000"/>
            </a:solidFill>
            <a:effectLst/>
            <a:uLnTx/>
            <a:uFillTx/>
            <a:latin typeface="Arial" pitchFamily="34" charset="0"/>
            <a:ea typeface="+mn-ea"/>
            <a:cs typeface="Arial" pitchFamily="34" charset="0"/>
          </a:endParaRPr>
        </a:p>
      </xdr:txBody>
    </xdr:sp>
    <xdr:clientData/>
  </xdr:twoCellAnchor>
  <xdr:twoCellAnchor>
    <xdr:from>
      <xdr:col>12</xdr:col>
      <xdr:colOff>505460</xdr:colOff>
      <xdr:row>0</xdr:row>
      <xdr:rowOff>31750</xdr:rowOff>
    </xdr:from>
    <xdr:to>
      <xdr:col>12</xdr:col>
      <xdr:colOff>1250950</xdr:colOff>
      <xdr:row>2</xdr:row>
      <xdr:rowOff>13970</xdr:rowOff>
    </xdr:to>
    <xdr:sp macro="" textlink="">
      <xdr:nvSpPr>
        <xdr:cNvPr id="18" name="Eingekerbter Richtungspfeil 17">
          <a:hlinkClick xmlns:r="http://schemas.openxmlformats.org/officeDocument/2006/relationships" r:id="rId6"/>
          <a:extLst>
            <a:ext uri="{FF2B5EF4-FFF2-40B4-BE49-F238E27FC236}">
              <a16:creationId xmlns:a16="http://schemas.microsoft.com/office/drawing/2014/main" id="{AD46E94F-E7CE-44CF-B3A4-DDAC1986B199}"/>
            </a:ext>
          </a:extLst>
        </xdr:cNvPr>
        <xdr:cNvSpPr/>
      </xdr:nvSpPr>
      <xdr:spPr>
        <a:xfrm>
          <a:off x="503936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Erfolg</a:t>
          </a:r>
        </a:p>
      </xdr:txBody>
    </xdr:sp>
    <xdr:clientData/>
  </xdr:twoCellAnchor>
  <xdr:twoCellAnchor>
    <xdr:from>
      <xdr:col>12</xdr:col>
      <xdr:colOff>1211580</xdr:colOff>
      <xdr:row>0</xdr:row>
      <xdr:rowOff>31750</xdr:rowOff>
    </xdr:from>
    <xdr:to>
      <xdr:col>14</xdr:col>
      <xdr:colOff>518795</xdr:colOff>
      <xdr:row>2</xdr:row>
      <xdr:rowOff>13970</xdr:rowOff>
    </xdr:to>
    <xdr:sp macro="" textlink="">
      <xdr:nvSpPr>
        <xdr:cNvPr id="19" name="Eingekerbter Richtungspfeil 18">
          <a:hlinkClick xmlns:r="http://schemas.openxmlformats.org/officeDocument/2006/relationships" r:id="rId7"/>
          <a:extLst>
            <a:ext uri="{FF2B5EF4-FFF2-40B4-BE49-F238E27FC236}">
              <a16:creationId xmlns:a16="http://schemas.microsoft.com/office/drawing/2014/main" id="{4CE60C0A-D0DB-4046-94E9-C7672B466593}"/>
            </a:ext>
          </a:extLst>
        </xdr:cNvPr>
        <xdr:cNvSpPr/>
      </xdr:nvSpPr>
      <xdr:spPr>
        <a:xfrm>
          <a:off x="574548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650" b="1" i="0" u="none" strike="noStrike" kern="0" cap="none" spc="0" normalizeH="0" baseline="0" noProof="0">
              <a:ln>
                <a:noFill/>
              </a:ln>
              <a:solidFill>
                <a:srgbClr val="000000"/>
              </a:solidFill>
              <a:effectLst/>
              <a:uLnTx/>
              <a:uFillTx/>
              <a:latin typeface="Arial" pitchFamily="34" charset="0"/>
              <a:ea typeface="+mn-ea"/>
              <a:cs typeface="Arial" pitchFamily="34" charset="0"/>
            </a:rPr>
            <a:t>Liquidität</a:t>
          </a:r>
        </a:p>
      </xdr:txBody>
    </xdr:sp>
    <xdr:clientData/>
  </xdr:twoCellAnchor>
  <xdr:twoCellAnchor>
    <xdr:from>
      <xdr:col>14</xdr:col>
      <xdr:colOff>479425</xdr:colOff>
      <xdr:row>0</xdr:row>
      <xdr:rowOff>31750</xdr:rowOff>
    </xdr:from>
    <xdr:to>
      <xdr:col>14</xdr:col>
      <xdr:colOff>1224915</xdr:colOff>
      <xdr:row>2</xdr:row>
      <xdr:rowOff>13970</xdr:rowOff>
    </xdr:to>
    <xdr:sp macro="" textlink="">
      <xdr:nvSpPr>
        <xdr:cNvPr id="20" name="Eingekerbter Richtungspfeil 19">
          <a:hlinkClick xmlns:r="http://schemas.openxmlformats.org/officeDocument/2006/relationships" r:id="rId8"/>
          <a:extLst>
            <a:ext uri="{FF2B5EF4-FFF2-40B4-BE49-F238E27FC236}">
              <a16:creationId xmlns:a16="http://schemas.microsoft.com/office/drawing/2014/main" id="{0D757A6F-D305-48C6-9A66-6868AB10EF84}"/>
            </a:ext>
          </a:extLst>
        </xdr:cNvPr>
        <xdr:cNvSpPr/>
      </xdr:nvSpPr>
      <xdr:spPr>
        <a:xfrm>
          <a:off x="645160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Bilanz</a:t>
          </a:r>
        </a:p>
      </xdr:txBody>
    </xdr:sp>
    <xdr:clientData/>
  </xdr:twoCellAnchor>
  <xdr:twoCellAnchor>
    <xdr:from>
      <xdr:col>14</xdr:col>
      <xdr:colOff>1185545</xdr:colOff>
      <xdr:row>0</xdr:row>
      <xdr:rowOff>31750</xdr:rowOff>
    </xdr:from>
    <xdr:to>
      <xdr:col>16</xdr:col>
      <xdr:colOff>492760</xdr:colOff>
      <xdr:row>2</xdr:row>
      <xdr:rowOff>13970</xdr:rowOff>
    </xdr:to>
    <xdr:sp macro="" textlink="">
      <xdr:nvSpPr>
        <xdr:cNvPr id="21" name="Eingekerbter Richtungspfeil 20">
          <a:hlinkClick xmlns:r="http://schemas.openxmlformats.org/officeDocument/2006/relationships" r:id="rId9"/>
          <a:extLst>
            <a:ext uri="{FF2B5EF4-FFF2-40B4-BE49-F238E27FC236}">
              <a16:creationId xmlns:a16="http://schemas.microsoft.com/office/drawing/2014/main" id="{854AFB35-F25D-4931-8FD8-483BB5862D2B}"/>
            </a:ext>
          </a:extLst>
        </xdr:cNvPr>
        <xdr:cNvSpPr/>
      </xdr:nvSpPr>
      <xdr:spPr>
        <a:xfrm>
          <a:off x="7157720" y="31750"/>
          <a:ext cx="745490" cy="306070"/>
        </a:xfrm>
        <a:prstGeom prst="chevron">
          <a:avLst>
            <a:gd name="adj" fmla="val 25305"/>
          </a:avLst>
        </a:prstGeom>
        <a:solidFill>
          <a:srgbClr val="E4191A"/>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FFFFFF"/>
              </a:solidFill>
              <a:effectLst/>
              <a:uLnTx/>
              <a:uFillTx/>
              <a:latin typeface="Arial" pitchFamily="34" charset="0"/>
              <a:ea typeface="+mn-ea"/>
              <a:cs typeface="Arial" pitchFamily="34" charset="0"/>
            </a:rPr>
            <a:t>Kenn-zahlen</a:t>
          </a:r>
        </a:p>
      </xdr:txBody>
    </xdr:sp>
    <xdr:clientData/>
  </xdr:twoCellAnchor>
  <xdr:twoCellAnchor>
    <xdr:from>
      <xdr:col>2</xdr:col>
      <xdr:colOff>422910</xdr:colOff>
      <xdr:row>0</xdr:row>
      <xdr:rowOff>31750</xdr:rowOff>
    </xdr:from>
    <xdr:to>
      <xdr:col>2</xdr:col>
      <xdr:colOff>1168400</xdr:colOff>
      <xdr:row>2</xdr:row>
      <xdr:rowOff>13970</xdr:rowOff>
    </xdr:to>
    <xdr:sp macro="" textlink="">
      <xdr:nvSpPr>
        <xdr:cNvPr id="22" name="Eingekerbter Richtungspfeil 14">
          <a:hlinkClick xmlns:r="http://schemas.openxmlformats.org/officeDocument/2006/relationships" r:id="rId10"/>
          <a:extLst>
            <a:ext uri="{FF2B5EF4-FFF2-40B4-BE49-F238E27FC236}">
              <a16:creationId xmlns:a16="http://schemas.microsoft.com/office/drawing/2014/main" id="{4342A67C-2396-460F-8F5B-B5CF84AE228F}"/>
            </a:ext>
          </a:extLst>
        </xdr:cNvPr>
        <xdr:cNvSpPr/>
      </xdr:nvSpPr>
      <xdr:spPr>
        <a:xfrm>
          <a:off x="150876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650" b="1" i="0" u="none" strike="noStrike" kern="0" cap="none" spc="0" normalizeH="0" baseline="0" noProof="0">
              <a:ln>
                <a:noFill/>
              </a:ln>
              <a:solidFill>
                <a:srgbClr val="000000"/>
              </a:solidFill>
              <a:effectLst/>
              <a:uLnTx/>
              <a:uFillTx/>
              <a:latin typeface="Arial" pitchFamily="34" charset="0"/>
              <a:ea typeface="+mn-ea"/>
              <a:cs typeface="Arial" pitchFamily="34" charset="0"/>
            </a:rPr>
            <a:t>Übersicht</a:t>
          </a:r>
        </a:p>
      </xdr:txBody>
    </xdr:sp>
    <xdr:clientData/>
  </xdr:twoCellAnchor>
  <xdr:twoCellAnchor>
    <xdr:from>
      <xdr:col>2</xdr:col>
      <xdr:colOff>1129030</xdr:colOff>
      <xdr:row>0</xdr:row>
      <xdr:rowOff>31750</xdr:rowOff>
    </xdr:from>
    <xdr:to>
      <xdr:col>2</xdr:col>
      <xdr:colOff>1874520</xdr:colOff>
      <xdr:row>2</xdr:row>
      <xdr:rowOff>13970</xdr:rowOff>
    </xdr:to>
    <xdr:sp macro="" textlink="">
      <xdr:nvSpPr>
        <xdr:cNvPr id="23" name="Eingekerbter Richtungspfeil 15">
          <a:hlinkClick xmlns:r="http://schemas.openxmlformats.org/officeDocument/2006/relationships" r:id="rId11"/>
          <a:extLst>
            <a:ext uri="{FF2B5EF4-FFF2-40B4-BE49-F238E27FC236}">
              <a16:creationId xmlns:a16="http://schemas.microsoft.com/office/drawing/2014/main" id="{54F188BF-783E-44D3-BEA1-F30A18932FFB}"/>
            </a:ext>
          </a:extLst>
        </xdr:cNvPr>
        <xdr:cNvSpPr/>
      </xdr:nvSpPr>
      <xdr:spPr>
        <a:xfrm>
          <a:off x="2214880" y="31750"/>
          <a:ext cx="745490" cy="306070"/>
        </a:xfrm>
        <a:prstGeom prst="chevron">
          <a:avLst>
            <a:gd name="adj" fmla="val 25305"/>
          </a:avLst>
        </a:prstGeom>
        <a:solidFill>
          <a:srgbClr val="F2F2F2"/>
        </a:solidFill>
        <a:ln w="9525" cap="flat" cmpd="sng" algn="ctr">
          <a:solidFill>
            <a:srgbClr val="7F7F7F"/>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0" lang="de-CH" sz="700" b="1" i="0" u="none" strike="noStrike" kern="0" cap="none" spc="0" normalizeH="0" baseline="0" noProof="0">
              <a:ln>
                <a:noFill/>
              </a:ln>
              <a:solidFill>
                <a:srgbClr val="000000"/>
              </a:solidFill>
              <a:effectLst/>
              <a:uLnTx/>
              <a:uFillTx/>
              <a:latin typeface="Arial" pitchFamily="34" charset="0"/>
              <a:ea typeface="+mn-ea"/>
              <a:cs typeface="Arial" pitchFamily="34" charset="0"/>
            </a:rPr>
            <a:t>Umsatz</a:t>
          </a:r>
        </a:p>
      </xdr:txBody>
    </xdr:sp>
    <xdr:clientData/>
  </xdr:twoCellAnchor>
  <xdr:twoCellAnchor editAs="oneCell">
    <xdr:from>
      <xdr:col>16</xdr:col>
      <xdr:colOff>508000</xdr:colOff>
      <xdr:row>0</xdr:row>
      <xdr:rowOff>71120</xdr:rowOff>
    </xdr:from>
    <xdr:to>
      <xdr:col>16</xdr:col>
      <xdr:colOff>1371600</xdr:colOff>
      <xdr:row>1</xdr:row>
      <xdr:rowOff>130683</xdr:rowOff>
    </xdr:to>
    <xdr:pic>
      <xdr:nvPicPr>
        <xdr:cNvPr id="3" name="Grafik 2">
          <a:extLst>
            <a:ext uri="{FF2B5EF4-FFF2-40B4-BE49-F238E27FC236}">
              <a16:creationId xmlns:a16="http://schemas.microsoft.com/office/drawing/2014/main" id="{E7CAE13D-CD7B-4D58-8BA7-C2F2E4648425}"/>
            </a:ext>
          </a:extLst>
        </xdr:cNvPr>
        <xdr:cNvPicPr>
          <a:picLocks/>
        </xdr:cNvPicPr>
      </xdr:nvPicPr>
      <xdr:blipFill rotWithShape="1">
        <a:blip xmlns:r="http://schemas.openxmlformats.org/officeDocument/2006/relationships" r:embed="rId12"/>
        <a:srcRect r="6840"/>
        <a:stretch>
          <a:fillRect/>
        </a:stretch>
      </xdr:blipFill>
      <xdr:spPr>
        <a:xfrm>
          <a:off x="7918450" y="71120"/>
          <a:ext cx="863600" cy="22148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62"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891C79B-962D-4F6E-9175-092B4E19E0A5}">
  <we:reference id="wa200009404" version="1.0.0.8" store="de-DE" storeType="OMEX"/>
  <we:alternateReferences>
    <we:reference id="WA200009404" version="1.0.0.8" store="WA200009404" storeType="OMEX"/>
  </we:alternateReferences>
  <we:properties>
    <we:property name="claude.fileId" value="&quot;b2af12da-5561-4daa-a1e4-39df5a1934c7&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4:D117"/>
  <sheetViews>
    <sheetView showGridLines="0" tabSelected="1" zoomScaleNormal="100" zoomScaleSheetLayoutView="145" workbookViewId="0">
      <selection activeCell="A6" sqref="A6"/>
    </sheetView>
  </sheetViews>
  <sheetFormatPr baseColWidth="10" defaultColWidth="11.42578125" defaultRowHeight="12.75"/>
  <cols>
    <col min="1" max="1" width="2" style="13" customWidth="1"/>
    <col min="2" max="2" width="14.140625" style="13" customWidth="1"/>
    <col min="3" max="3" width="0.5703125" style="13" customWidth="1"/>
    <col min="4" max="4" width="115" style="10" customWidth="1"/>
    <col min="5" max="16384" width="11.42578125" style="10"/>
  </cols>
  <sheetData>
    <row r="4" spans="1:4" s="16" customFormat="1" ht="18">
      <c r="A4" s="15" t="s">
        <v>211</v>
      </c>
      <c r="B4" s="159"/>
      <c r="C4" s="159"/>
      <c r="D4" s="15"/>
    </row>
    <row r="5" spans="1:4" s="8" customFormat="1" ht="12.75" customHeight="1">
      <c r="A5" s="41" t="s">
        <v>212</v>
      </c>
      <c r="B5" s="18"/>
      <c r="C5" s="18"/>
      <c r="D5" s="41"/>
    </row>
    <row r="6" spans="1:4" s="6" customFormat="1" ht="12.75" customHeight="1">
      <c r="A6" s="159"/>
      <c r="B6" s="159"/>
      <c r="C6" s="159"/>
      <c r="D6" s="73"/>
    </row>
    <row r="7" spans="1:4" ht="12.75" customHeight="1">
      <c r="A7" s="159"/>
      <c r="B7" s="159"/>
      <c r="C7" s="159"/>
      <c r="D7" s="13"/>
    </row>
    <row r="8" spans="1:4" s="6" customFormat="1" ht="12.75" customHeight="1">
      <c r="A8" s="184" t="s">
        <v>52</v>
      </c>
      <c r="B8" s="319"/>
      <c r="C8" s="319"/>
      <c r="D8" s="184"/>
    </row>
    <row r="9" spans="1:4" ht="4.5" customHeight="1">
      <c r="A9" s="73"/>
      <c r="B9" s="73"/>
      <c r="C9" s="73"/>
    </row>
    <row r="10" spans="1:4">
      <c r="A10" s="432" t="s">
        <v>219</v>
      </c>
      <c r="B10" s="433"/>
      <c r="C10" s="433"/>
      <c r="D10" s="433"/>
    </row>
    <row r="11" spans="1:4" ht="3" customHeight="1">
      <c r="A11" s="340"/>
      <c r="B11" s="341"/>
      <c r="C11" s="341"/>
      <c r="D11" s="31"/>
    </row>
    <row r="12" spans="1:4" s="421" customFormat="1" ht="63.6" customHeight="1">
      <c r="A12" s="434" t="s">
        <v>220</v>
      </c>
      <c r="B12" s="435"/>
      <c r="C12" s="435"/>
      <c r="D12" s="435"/>
    </row>
    <row r="13" spans="1:4" s="421" customFormat="1">
      <c r="A13" s="422"/>
      <c r="B13" s="422"/>
      <c r="C13" s="422"/>
    </row>
    <row r="14" spans="1:4" s="424" customFormat="1" ht="12.75" customHeight="1">
      <c r="A14" s="409" t="s">
        <v>47</v>
      </c>
      <c r="B14" s="423"/>
      <c r="C14" s="423"/>
      <c r="D14" s="409"/>
    </row>
    <row r="15" spans="1:4" s="421" customFormat="1" ht="4.5" customHeight="1">
      <c r="A15" s="425"/>
      <c r="B15" s="425"/>
      <c r="C15" s="425"/>
      <c r="D15" s="414"/>
    </row>
    <row r="16" spans="1:4" s="421" customFormat="1" ht="89.25">
      <c r="A16" s="438" t="s">
        <v>216</v>
      </c>
      <c r="B16" s="439"/>
      <c r="C16" s="426"/>
      <c r="D16" s="344" t="s">
        <v>286</v>
      </c>
    </row>
    <row r="17" spans="1:4" s="421" customFormat="1" ht="3" customHeight="1">
      <c r="A17" s="342"/>
      <c r="B17" s="343"/>
      <c r="C17" s="343"/>
      <c r="D17" s="427"/>
    </row>
    <row r="18" spans="1:4" s="421" customFormat="1" ht="102">
      <c r="A18" s="438" t="s">
        <v>256</v>
      </c>
      <c r="B18" s="439"/>
      <c r="C18" s="428"/>
      <c r="D18" s="344" t="s">
        <v>296</v>
      </c>
    </row>
    <row r="19" spans="1:4" s="421" customFormat="1" ht="3" customHeight="1">
      <c r="A19" s="342"/>
      <c r="B19" s="343"/>
      <c r="C19" s="343"/>
      <c r="D19" s="427"/>
    </row>
    <row r="20" spans="1:4" s="421" customFormat="1" ht="38.25">
      <c r="A20" s="438" t="s">
        <v>257</v>
      </c>
      <c r="B20" s="439"/>
      <c r="C20" s="426"/>
      <c r="D20" s="344" t="s">
        <v>284</v>
      </c>
    </row>
    <row r="21" spans="1:4" s="421" customFormat="1" ht="3" customHeight="1">
      <c r="A21" s="342"/>
      <c r="B21" s="343"/>
      <c r="C21" s="343"/>
      <c r="D21" s="427"/>
    </row>
    <row r="22" spans="1:4" s="421" customFormat="1" ht="66" customHeight="1">
      <c r="A22" s="438" t="s">
        <v>226</v>
      </c>
      <c r="B22" s="439"/>
      <c r="C22" s="426"/>
      <c r="D22" s="344" t="s">
        <v>285</v>
      </c>
    </row>
    <row r="23" spans="1:4" s="421" customFormat="1">
      <c r="A23" s="422"/>
      <c r="B23" s="422"/>
      <c r="C23" s="422"/>
    </row>
    <row r="24" spans="1:4" s="424" customFormat="1" ht="12.75" customHeight="1">
      <c r="A24" s="409" t="s">
        <v>49</v>
      </c>
      <c r="B24" s="423"/>
      <c r="C24" s="423"/>
      <c r="D24" s="409"/>
    </row>
    <row r="25" spans="1:4" s="421" customFormat="1" ht="4.5" customHeight="1">
      <c r="A25" s="422"/>
      <c r="B25" s="422"/>
      <c r="C25" s="422"/>
    </row>
    <row r="26" spans="1:4" s="421" customFormat="1" ht="12.75" customHeight="1">
      <c r="A26" s="409" t="s">
        <v>54</v>
      </c>
      <c r="B26" s="409"/>
      <c r="C26" s="342"/>
      <c r="D26" s="409" t="s">
        <v>55</v>
      </c>
    </row>
    <row r="27" spans="1:4" s="421" customFormat="1" ht="3" customHeight="1">
      <c r="A27" s="342"/>
      <c r="B27" s="343"/>
      <c r="C27" s="343"/>
      <c r="D27" s="427"/>
    </row>
    <row r="28" spans="1:4" s="421" customFormat="1" ht="38.25">
      <c r="A28" s="438" t="s">
        <v>209</v>
      </c>
      <c r="B28" s="439"/>
      <c r="C28" s="426"/>
      <c r="D28" s="344" t="s">
        <v>287</v>
      </c>
    </row>
    <row r="29" spans="1:4" s="421" customFormat="1" ht="3" customHeight="1">
      <c r="A29" s="342"/>
      <c r="B29" s="343"/>
      <c r="C29" s="343"/>
      <c r="D29" s="427"/>
    </row>
    <row r="30" spans="1:4" s="421" customFormat="1" ht="51">
      <c r="A30" s="345">
        <v>0</v>
      </c>
      <c r="B30" s="345" t="s">
        <v>188</v>
      </c>
      <c r="C30" s="426"/>
      <c r="D30" s="344" t="s">
        <v>298</v>
      </c>
    </row>
    <row r="31" spans="1:4" s="421" customFormat="1" ht="3" customHeight="1">
      <c r="A31" s="342"/>
      <c r="B31" s="343"/>
      <c r="C31" s="343"/>
      <c r="D31" s="427"/>
    </row>
    <row r="32" spans="1:4" s="421" customFormat="1" ht="25.5">
      <c r="A32" s="346">
        <v>1</v>
      </c>
      <c r="B32" s="346" t="s">
        <v>40</v>
      </c>
      <c r="C32" s="343"/>
      <c r="D32" s="429" t="s">
        <v>217</v>
      </c>
    </row>
    <row r="33" spans="1:4" s="421" customFormat="1" ht="3" customHeight="1">
      <c r="A33" s="347"/>
      <c r="B33" s="347"/>
      <c r="C33" s="343"/>
      <c r="D33" s="427"/>
    </row>
    <row r="34" spans="1:4" s="421" customFormat="1" ht="25.5" customHeight="1">
      <c r="A34" s="348">
        <v>2</v>
      </c>
      <c r="B34" s="349" t="s">
        <v>102</v>
      </c>
      <c r="C34" s="343"/>
      <c r="D34" s="430" t="s">
        <v>258</v>
      </c>
    </row>
    <row r="35" spans="1:4" s="421" customFormat="1" ht="3" customHeight="1">
      <c r="A35" s="347"/>
      <c r="B35" s="347"/>
      <c r="C35" s="343"/>
      <c r="D35" s="427"/>
    </row>
    <row r="36" spans="1:4" s="421" customFormat="1" ht="25.5">
      <c r="A36" s="348">
        <v>3</v>
      </c>
      <c r="B36" s="349" t="s">
        <v>103</v>
      </c>
      <c r="C36" s="343"/>
      <c r="D36" s="430" t="s">
        <v>53</v>
      </c>
    </row>
    <row r="37" spans="1:4" s="421" customFormat="1" ht="3" customHeight="1">
      <c r="A37" s="347"/>
      <c r="B37" s="347"/>
      <c r="C37" s="343"/>
      <c r="D37" s="427"/>
    </row>
    <row r="38" spans="1:4" s="421" customFormat="1" ht="51">
      <c r="A38" s="348">
        <v>4</v>
      </c>
      <c r="B38" s="349" t="s">
        <v>101</v>
      </c>
      <c r="C38" s="343"/>
      <c r="D38" s="430" t="s">
        <v>274</v>
      </c>
    </row>
    <row r="39" spans="1:4" s="421" customFormat="1" ht="3" customHeight="1">
      <c r="A39" s="347"/>
      <c r="B39" s="347"/>
      <c r="C39" s="343"/>
      <c r="D39" s="427"/>
    </row>
    <row r="40" spans="1:4" s="421" customFormat="1" ht="25.5">
      <c r="A40" s="348">
        <v>5</v>
      </c>
      <c r="B40" s="349" t="s">
        <v>78</v>
      </c>
      <c r="C40" s="343"/>
      <c r="D40" s="430" t="s">
        <v>142</v>
      </c>
    </row>
    <row r="41" spans="1:4" s="421" customFormat="1" ht="3" customHeight="1">
      <c r="A41" s="347"/>
      <c r="B41" s="347"/>
      <c r="C41" s="343"/>
      <c r="D41" s="427"/>
    </row>
    <row r="42" spans="1:4" s="421" customFormat="1" ht="38.25">
      <c r="A42" s="348">
        <v>6</v>
      </c>
      <c r="B42" s="349" t="s">
        <v>77</v>
      </c>
      <c r="C42" s="343"/>
      <c r="D42" s="430" t="s">
        <v>218</v>
      </c>
    </row>
    <row r="43" spans="1:4" s="421" customFormat="1" ht="3" customHeight="1">
      <c r="A43" s="347"/>
      <c r="B43" s="347"/>
      <c r="C43" s="343"/>
      <c r="D43" s="427"/>
    </row>
    <row r="44" spans="1:4" s="421" customFormat="1" ht="63.75">
      <c r="A44" s="348">
        <v>7</v>
      </c>
      <c r="B44" s="349" t="s">
        <v>104</v>
      </c>
      <c r="C44" s="343"/>
      <c r="D44" s="430" t="s">
        <v>221</v>
      </c>
    </row>
    <row r="45" spans="1:4" s="421" customFormat="1" ht="3" customHeight="1">
      <c r="A45" s="347"/>
      <c r="B45" s="347"/>
      <c r="C45" s="343"/>
      <c r="D45" s="427"/>
    </row>
    <row r="46" spans="1:4" s="421" customFormat="1" ht="24.95" customHeight="1">
      <c r="A46" s="348">
        <v>8</v>
      </c>
      <c r="B46" s="349" t="s">
        <v>20</v>
      </c>
      <c r="C46" s="343"/>
      <c r="D46" s="430" t="s">
        <v>253</v>
      </c>
    </row>
    <row r="47" spans="1:4" s="421" customFormat="1">
      <c r="A47" s="347"/>
      <c r="B47" s="347"/>
      <c r="C47" s="343"/>
      <c r="D47" s="427"/>
    </row>
    <row r="48" spans="1:4" s="424" customFormat="1" ht="12.75" customHeight="1">
      <c r="A48" s="409" t="s">
        <v>48</v>
      </c>
      <c r="B48" s="423"/>
      <c r="C48" s="423"/>
      <c r="D48" s="409"/>
    </row>
    <row r="49" spans="1:4" s="421" customFormat="1" ht="4.5" customHeight="1">
      <c r="A49" s="422"/>
      <c r="B49" s="422"/>
      <c r="C49" s="422"/>
    </row>
    <row r="50" spans="1:4" s="421" customFormat="1" ht="51">
      <c r="A50" s="348" t="s">
        <v>51</v>
      </c>
      <c r="B50" s="349" t="s">
        <v>48</v>
      </c>
      <c r="C50" s="343"/>
      <c r="D50" s="430" t="s">
        <v>288</v>
      </c>
    </row>
    <row r="51" spans="1:4" s="421" customFormat="1">
      <c r="A51" s="347"/>
      <c r="B51" s="347"/>
      <c r="C51" s="343"/>
      <c r="D51" s="427"/>
    </row>
    <row r="52" spans="1:4" s="424" customFormat="1" ht="12.75" customHeight="1">
      <c r="A52" s="409" t="s">
        <v>127</v>
      </c>
      <c r="B52" s="423"/>
      <c r="C52" s="423"/>
      <c r="D52" s="409"/>
    </row>
    <row r="53" spans="1:4" s="421" customFormat="1" ht="4.5" customHeight="1">
      <c r="A53" s="425"/>
      <c r="B53" s="425"/>
      <c r="C53" s="425"/>
      <c r="D53" s="414"/>
    </row>
    <row r="54" spans="1:4" s="431" customFormat="1" ht="101.1" customHeight="1">
      <c r="A54" s="436" t="s">
        <v>297</v>
      </c>
      <c r="B54" s="437"/>
      <c r="C54" s="437"/>
      <c r="D54" s="437"/>
    </row>
    <row r="55" spans="1:4" s="421" customFormat="1">
      <c r="A55" s="422"/>
      <c r="B55" s="422"/>
      <c r="C55" s="422"/>
    </row>
    <row r="56" spans="1:4" s="421" customFormat="1">
      <c r="A56" s="422"/>
      <c r="B56" s="424"/>
      <c r="C56" s="424"/>
      <c r="D56" s="427"/>
    </row>
    <row r="57" spans="1:4" s="421" customFormat="1">
      <c r="A57" s="422"/>
      <c r="B57" s="424"/>
      <c r="C57" s="424"/>
      <c r="D57" s="427"/>
    </row>
    <row r="58" spans="1:4" s="421" customFormat="1">
      <c r="A58" s="422"/>
      <c r="B58" s="424"/>
      <c r="C58" s="424"/>
    </row>
    <row r="59" spans="1:4" s="421" customFormat="1">
      <c r="A59" s="422"/>
      <c r="B59" s="424"/>
      <c r="C59" s="424"/>
    </row>
    <row r="60" spans="1:4" s="421" customFormat="1">
      <c r="A60" s="422"/>
      <c r="B60" s="424"/>
      <c r="C60" s="424"/>
    </row>
    <row r="61" spans="1:4" s="421" customFormat="1">
      <c r="A61" s="422"/>
      <c r="B61" s="424"/>
      <c r="C61" s="424"/>
    </row>
    <row r="62" spans="1:4" s="421" customFormat="1">
      <c r="A62" s="422"/>
      <c r="B62" s="424"/>
      <c r="C62" s="424"/>
    </row>
    <row r="63" spans="1:4" s="421" customFormat="1">
      <c r="A63" s="422"/>
      <c r="B63" s="424"/>
      <c r="C63" s="424"/>
    </row>
    <row r="64" spans="1:4" s="421" customFormat="1">
      <c r="A64" s="422"/>
      <c r="B64" s="424"/>
      <c r="C64" s="424"/>
    </row>
    <row r="65" spans="1:3" s="421" customFormat="1">
      <c r="A65" s="422"/>
      <c r="B65" s="424"/>
      <c r="C65" s="424"/>
    </row>
    <row r="66" spans="1:3" s="421" customFormat="1">
      <c r="A66" s="422"/>
      <c r="B66" s="424"/>
      <c r="C66" s="424"/>
    </row>
    <row r="67" spans="1:3" s="421" customFormat="1">
      <c r="A67" s="422"/>
      <c r="B67" s="424"/>
      <c r="C67" s="424"/>
    </row>
    <row r="68" spans="1:3" s="421" customFormat="1">
      <c r="A68" s="422"/>
      <c r="B68" s="424"/>
      <c r="C68" s="424"/>
    </row>
    <row r="69" spans="1:3" s="421" customFormat="1">
      <c r="A69" s="422"/>
      <c r="B69" s="424"/>
      <c r="C69" s="424"/>
    </row>
    <row r="70" spans="1:3" s="421" customFormat="1">
      <c r="A70" s="422"/>
      <c r="B70" s="424"/>
      <c r="C70" s="424"/>
    </row>
    <row r="71" spans="1:3" s="421" customFormat="1">
      <c r="A71" s="422"/>
      <c r="B71" s="424"/>
      <c r="C71" s="424"/>
    </row>
    <row r="72" spans="1:3" s="421" customFormat="1">
      <c r="A72" s="422"/>
      <c r="B72" s="424"/>
      <c r="C72" s="424"/>
    </row>
    <row r="73" spans="1:3" s="421" customFormat="1">
      <c r="A73" s="422"/>
      <c r="B73" s="424"/>
      <c r="C73" s="424"/>
    </row>
    <row r="74" spans="1:3" s="421" customFormat="1">
      <c r="A74" s="422"/>
      <c r="B74" s="424"/>
      <c r="C74" s="424"/>
    </row>
    <row r="75" spans="1:3" s="421" customFormat="1">
      <c r="A75" s="422"/>
      <c r="B75" s="424"/>
      <c r="C75" s="424"/>
    </row>
    <row r="76" spans="1:3" s="421" customFormat="1">
      <c r="A76" s="422"/>
      <c r="B76" s="424"/>
      <c r="C76" s="424"/>
    </row>
    <row r="77" spans="1:3" s="421" customFormat="1">
      <c r="A77" s="422"/>
      <c r="B77" s="424"/>
      <c r="C77" s="424"/>
    </row>
    <row r="78" spans="1:3" s="421" customFormat="1">
      <c r="A78" s="422"/>
      <c r="B78" s="424"/>
      <c r="C78" s="424"/>
    </row>
    <row r="79" spans="1:3" s="421" customFormat="1">
      <c r="A79" s="422"/>
      <c r="B79" s="424"/>
      <c r="C79" s="424"/>
    </row>
    <row r="80" spans="1:3" s="421" customFormat="1">
      <c r="A80" s="422"/>
      <c r="B80" s="424"/>
      <c r="C80" s="424"/>
    </row>
    <row r="81" spans="1:3">
      <c r="A81" s="73"/>
      <c r="B81" s="6"/>
      <c r="C81" s="6"/>
    </row>
    <row r="82" spans="1:3">
      <c r="A82" s="73"/>
      <c r="B82" s="73"/>
      <c r="C82" s="73"/>
    </row>
    <row r="83" spans="1:3">
      <c r="A83" s="73"/>
      <c r="B83" s="73"/>
      <c r="C83" s="73"/>
    </row>
    <row r="84" spans="1:3">
      <c r="A84" s="73"/>
      <c r="B84" s="73"/>
      <c r="C84" s="73"/>
    </row>
    <row r="85" spans="1:3">
      <c r="A85" s="73"/>
      <c r="B85" s="73"/>
      <c r="C85" s="73"/>
    </row>
    <row r="86" spans="1:3">
      <c r="A86" s="73"/>
      <c r="B86" s="73"/>
      <c r="C86" s="73"/>
    </row>
    <row r="87" spans="1:3">
      <c r="A87" s="73"/>
      <c r="B87" s="73"/>
      <c r="C87" s="73"/>
    </row>
    <row r="88" spans="1:3">
      <c r="A88" s="73"/>
      <c r="B88" s="73"/>
      <c r="C88" s="73"/>
    </row>
    <row r="89" spans="1:3">
      <c r="A89" s="73"/>
      <c r="B89" s="73"/>
      <c r="C89" s="73"/>
    </row>
    <row r="90" spans="1:3">
      <c r="A90" s="73"/>
      <c r="B90" s="73"/>
      <c r="C90" s="73"/>
    </row>
    <row r="91" spans="1:3">
      <c r="A91" s="73"/>
      <c r="B91" s="73"/>
      <c r="C91" s="73"/>
    </row>
    <row r="92" spans="1:3">
      <c r="A92" s="73"/>
      <c r="B92" s="73"/>
      <c r="C92" s="73"/>
    </row>
    <row r="93" spans="1:3">
      <c r="A93" s="73"/>
      <c r="B93" s="73"/>
      <c r="C93" s="73"/>
    </row>
    <row r="94" spans="1:3">
      <c r="A94" s="73"/>
      <c r="B94" s="73"/>
      <c r="C94" s="73"/>
    </row>
    <row r="95" spans="1:3">
      <c r="A95" s="73"/>
      <c r="B95" s="73"/>
      <c r="C95" s="73"/>
    </row>
    <row r="96" spans="1:3">
      <c r="A96" s="73"/>
      <c r="B96" s="73"/>
      <c r="C96" s="73"/>
    </row>
    <row r="97" spans="1:3">
      <c r="A97" s="73"/>
      <c r="B97" s="73"/>
      <c r="C97" s="73"/>
    </row>
    <row r="98" spans="1:3">
      <c r="A98" s="73"/>
      <c r="B98" s="73"/>
      <c r="C98" s="73"/>
    </row>
    <row r="99" spans="1:3">
      <c r="A99" s="73"/>
      <c r="B99" s="73"/>
      <c r="C99" s="73"/>
    </row>
    <row r="100" spans="1:3">
      <c r="A100" s="73"/>
      <c r="B100" s="73"/>
      <c r="C100" s="73"/>
    </row>
    <row r="101" spans="1:3">
      <c r="A101" s="73"/>
      <c r="B101" s="73"/>
      <c r="C101" s="73"/>
    </row>
    <row r="102" spans="1:3">
      <c r="A102" s="73"/>
      <c r="B102" s="73"/>
      <c r="C102" s="73"/>
    </row>
    <row r="103" spans="1:3">
      <c r="A103" s="73"/>
      <c r="B103" s="73"/>
      <c r="C103" s="73"/>
    </row>
    <row r="104" spans="1:3">
      <c r="A104" s="73"/>
      <c r="B104" s="73"/>
      <c r="C104" s="73"/>
    </row>
    <row r="105" spans="1:3">
      <c r="A105" s="73"/>
      <c r="B105" s="73"/>
      <c r="C105" s="73"/>
    </row>
    <row r="106" spans="1:3">
      <c r="A106" s="73"/>
      <c r="B106" s="73"/>
      <c r="C106" s="73"/>
    </row>
    <row r="107" spans="1:3">
      <c r="A107" s="73"/>
      <c r="B107" s="73"/>
      <c r="C107" s="73"/>
    </row>
    <row r="108" spans="1:3">
      <c r="A108" s="73"/>
      <c r="B108" s="73"/>
      <c r="C108" s="73"/>
    </row>
    <row r="109" spans="1:3">
      <c r="A109" s="73"/>
      <c r="B109" s="73"/>
      <c r="C109" s="73"/>
    </row>
    <row r="110" spans="1:3">
      <c r="A110" s="73"/>
      <c r="B110" s="73"/>
      <c r="C110" s="73"/>
    </row>
    <row r="111" spans="1:3">
      <c r="A111" s="73"/>
      <c r="B111" s="73"/>
      <c r="C111" s="73"/>
    </row>
    <row r="112" spans="1:3">
      <c r="A112" s="73"/>
      <c r="B112" s="73"/>
      <c r="C112" s="73"/>
    </row>
    <row r="113" spans="1:3">
      <c r="A113" s="73"/>
      <c r="B113" s="73"/>
      <c r="C113" s="73"/>
    </row>
    <row r="114" spans="1:3">
      <c r="A114" s="73"/>
      <c r="B114" s="73"/>
      <c r="C114" s="73"/>
    </row>
    <row r="115" spans="1:3">
      <c r="A115" s="73"/>
      <c r="B115" s="73"/>
      <c r="C115" s="73"/>
    </row>
    <row r="116" spans="1:3">
      <c r="A116" s="73"/>
      <c r="B116" s="73"/>
      <c r="C116" s="73"/>
    </row>
    <row r="117" spans="1:3">
      <c r="A117" s="73"/>
      <c r="B117" s="73"/>
      <c r="C117" s="73"/>
    </row>
  </sheetData>
  <sheetProtection sheet="1" objects="1" scenarios="1" formatColumns="0" formatRows="0"/>
  <mergeCells count="8">
    <mergeCell ref="A10:D10"/>
    <mergeCell ref="A12:D12"/>
    <mergeCell ref="A54:D54"/>
    <mergeCell ref="A28:B28"/>
    <mergeCell ref="A16:B16"/>
    <mergeCell ref="A20:B20"/>
    <mergeCell ref="A18:B18"/>
    <mergeCell ref="A22:B22"/>
  </mergeCells>
  <hyperlinks>
    <hyperlink ref="B32" location="'1 Umsatz'!A1" display="Umsatzplanung" xr:uid="{00000000-0004-0000-0100-000000000000}"/>
    <hyperlink ref="B34" location="'2 Kosten'!A1" display="Kostenplanung" xr:uid="{00000000-0004-0000-0100-000001000000}"/>
    <hyperlink ref="B36" location="'3 Investitionen'!Drucktitel" display="Investitionsplanung" xr:uid="{00000000-0004-0000-0100-000002000000}"/>
    <hyperlink ref="B38" location="'4 Finanzierung'!Drucktitel" display="Finanzierung" xr:uid="{00000000-0004-0000-0100-000003000000}"/>
    <hyperlink ref="B40" location="Hinweise!A1" display="Erfolg" xr:uid="{00000000-0004-0000-0100-000004000000}"/>
    <hyperlink ref="B42" location="'6 Liquidität'!Drucktitel" display="Liquidität" xr:uid="{00000000-0004-0000-0100-000005000000}"/>
    <hyperlink ref="B44" location="'7 Bilanz'!Drucktitel" display="Bilanz" xr:uid="{00000000-0004-0000-0100-000006000000}"/>
    <hyperlink ref="B46" location="'8 Kennzahlen'!Drucktitel" display="Kennzahlen" xr:uid="{00000000-0004-0000-0100-000007000000}"/>
    <hyperlink ref="A4" location="Titelseite!A4" display="Titelseite!A4" xr:uid="{00000000-0004-0000-0100-000008000000}"/>
  </hyperlinks>
  <pageMargins left="0.78740157480314965" right="0.78740157480314965" top="0.52777777777777779" bottom="0.3888888888888889" header="0.34722222222222221" footer="0.25"/>
  <pageSetup paperSize="9" orientation="landscape" r:id="rId1"/>
  <headerFooter alignWithMargins="0">
    <oddFooter>&amp;L&amp;"Arial,Standard"&amp;8&amp;K01+049&amp;D&amp;C&amp;"Arial,Standard"&amp;8&amp;K01+049© Vorlage: Stocker Unternehmensentwicklung AG (www.stocker.pro)&amp;R&amp;"Arial,Standard"&amp;8&amp;K01+049Seite &amp;P/&amp;N</oddFooter>
  </headerFooter>
  <rowBreaks count="2" manualBreakCount="2">
    <brk id="23" max="3" man="1"/>
    <brk id="47"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J32"/>
  <sheetViews>
    <sheetView showGridLines="0" zoomScaleNormal="100" workbookViewId="0">
      <selection activeCell="A6" sqref="A6"/>
    </sheetView>
  </sheetViews>
  <sheetFormatPr baseColWidth="10" defaultColWidth="11.42578125" defaultRowHeight="12.75"/>
  <cols>
    <col min="1" max="1" width="17.5703125" style="10" customWidth="1"/>
    <col min="2" max="2" width="18.5703125" style="10" customWidth="1"/>
    <col min="3" max="3" width="95.5703125" style="10" customWidth="1"/>
    <col min="4" max="4" width="7.42578125" style="71" hidden="1" customWidth="1"/>
    <col min="5" max="5" width="9" style="71" hidden="1" customWidth="1"/>
    <col min="6" max="6" width="10.7109375" style="71" hidden="1" customWidth="1"/>
    <col min="7" max="7" width="7.140625" style="71" customWidth="1"/>
    <col min="8" max="8" width="24.85546875" style="72" customWidth="1"/>
    <col min="9" max="9" width="16" style="71" customWidth="1"/>
    <col min="10" max="10" width="6.5703125" style="72" customWidth="1"/>
    <col min="11" max="23" width="3.140625" style="10" customWidth="1"/>
    <col min="24" max="16384" width="11.42578125" style="10"/>
  </cols>
  <sheetData>
    <row r="1" spans="4:10" s="61" customFormat="1">
      <c r="D1" s="59">
        <f ca="1">YEAR(TODAY())</f>
        <v>2026</v>
      </c>
      <c r="E1" s="59" t="s">
        <v>26</v>
      </c>
      <c r="F1" s="59" t="s">
        <v>213</v>
      </c>
      <c r="G1" s="59"/>
      <c r="H1" s="60"/>
      <c r="I1" s="59"/>
      <c r="J1" s="60"/>
    </row>
    <row r="2" spans="4:10" s="61" customFormat="1">
      <c r="D2" s="384">
        <f ca="1">YEAR(TODAY())+1</f>
        <v>2027</v>
      </c>
      <c r="E2" s="59" t="s">
        <v>27</v>
      </c>
      <c r="F2" s="59" t="s">
        <v>214</v>
      </c>
      <c r="G2" s="59"/>
      <c r="H2" s="60"/>
      <c r="I2" s="59"/>
      <c r="J2" s="60"/>
    </row>
    <row r="3" spans="4:10" s="61" customFormat="1">
      <c r="D3" s="59">
        <f ca="1">YEAR(TODAY())+2</f>
        <v>2028</v>
      </c>
      <c r="E3" s="59" t="s">
        <v>28</v>
      </c>
      <c r="F3" s="59" t="s">
        <v>215</v>
      </c>
      <c r="G3" s="59"/>
      <c r="H3" s="60"/>
      <c r="I3" s="59"/>
      <c r="J3" s="60"/>
    </row>
    <row r="4" spans="4:10" s="61" customFormat="1">
      <c r="D4" s="59">
        <f ca="1">YEAR(TODAY())+3</f>
        <v>2029</v>
      </c>
      <c r="E4" s="59" t="s">
        <v>56</v>
      </c>
      <c r="F4" s="59"/>
      <c r="G4" s="59"/>
      <c r="H4" s="60"/>
      <c r="I4" s="59"/>
      <c r="J4" s="60"/>
    </row>
    <row r="5" spans="4:10" s="61" customFormat="1">
      <c r="D5" s="59">
        <f ca="1">YEAR(TODAY())+4</f>
        <v>2030</v>
      </c>
      <c r="E5" s="59" t="s">
        <v>57</v>
      </c>
      <c r="F5" s="59"/>
      <c r="G5" s="59"/>
      <c r="H5" s="60"/>
      <c r="I5" s="59"/>
      <c r="J5" s="60"/>
    </row>
    <row r="6" spans="4:10" s="61" customFormat="1">
      <c r="D6" s="59">
        <f ca="1">YEAR(TODAY())+5</f>
        <v>2031</v>
      </c>
      <c r="E6" s="59" t="s">
        <v>58</v>
      </c>
      <c r="F6" s="59"/>
      <c r="G6" s="59"/>
      <c r="H6" s="60"/>
      <c r="I6" s="59"/>
      <c r="J6" s="60"/>
    </row>
    <row r="7" spans="4:10" s="61" customFormat="1">
      <c r="D7" s="59">
        <f ca="1">YEAR(TODAY())+6</f>
        <v>2032</v>
      </c>
      <c r="E7" s="59" t="s">
        <v>59</v>
      </c>
      <c r="F7" s="59"/>
      <c r="G7" s="59"/>
      <c r="H7" s="60"/>
      <c r="I7" s="59"/>
      <c r="J7" s="60"/>
    </row>
    <row r="8" spans="4:10" s="61" customFormat="1">
      <c r="D8" s="59">
        <f ca="1">YEAR(TODAY())+7</f>
        <v>2033</v>
      </c>
      <c r="E8" s="59" t="s">
        <v>60</v>
      </c>
      <c r="F8" s="59"/>
      <c r="G8" s="59"/>
      <c r="H8" s="60"/>
      <c r="I8" s="59"/>
      <c r="J8" s="60"/>
    </row>
    <row r="9" spans="4:10" s="61" customFormat="1">
      <c r="D9" s="59">
        <f ca="1">YEAR(TODAY())+8</f>
        <v>2034</v>
      </c>
      <c r="E9" s="59" t="s">
        <v>61</v>
      </c>
      <c r="F9" s="59"/>
      <c r="G9" s="59"/>
      <c r="H9" s="60"/>
      <c r="I9" s="59"/>
      <c r="J9" s="60"/>
    </row>
    <row r="10" spans="4:10" s="61" customFormat="1">
      <c r="D10" s="59">
        <f ca="1">YEAR(TODAY())+9</f>
        <v>2035</v>
      </c>
      <c r="E10" s="59" t="s">
        <v>62</v>
      </c>
      <c r="F10" s="59"/>
      <c r="G10" s="59"/>
      <c r="H10" s="60"/>
      <c r="I10" s="59"/>
      <c r="J10" s="60"/>
    </row>
    <row r="11" spans="4:10" s="61" customFormat="1">
      <c r="D11" s="59">
        <f ca="1">YEAR(TODAY())+10</f>
        <v>2036</v>
      </c>
      <c r="E11" s="59" t="s">
        <v>63</v>
      </c>
      <c r="F11" s="59"/>
      <c r="G11" s="59"/>
      <c r="H11" s="60"/>
      <c r="I11" s="59"/>
      <c r="J11" s="60"/>
    </row>
    <row r="12" spans="4:10" s="61" customFormat="1">
      <c r="D12" s="59">
        <f ca="1">YEAR(TODAY())+11</f>
        <v>2037</v>
      </c>
      <c r="E12" s="59" t="s">
        <v>64</v>
      </c>
      <c r="F12" s="59"/>
      <c r="G12" s="59"/>
      <c r="H12" s="60"/>
      <c r="I12" s="59"/>
      <c r="J12" s="60"/>
    </row>
    <row r="13" spans="4:10" s="61" customFormat="1">
      <c r="D13" s="59">
        <f ca="1">YEAR(TODAY())+12</f>
        <v>2038</v>
      </c>
      <c r="E13" s="59"/>
      <c r="F13" s="59"/>
      <c r="G13" s="59"/>
      <c r="H13" s="60"/>
      <c r="I13" s="59"/>
      <c r="J13" s="60"/>
    </row>
    <row r="14" spans="4:10" s="61" customFormat="1">
      <c r="D14" s="59">
        <f ca="1">YEAR(TODAY())+13</f>
        <v>2039</v>
      </c>
      <c r="E14" s="59"/>
      <c r="F14" s="59"/>
      <c r="G14" s="59"/>
      <c r="H14" s="60"/>
      <c r="I14" s="59"/>
      <c r="J14" s="60"/>
    </row>
    <row r="15" spans="4:10" s="61" customFormat="1">
      <c r="D15" s="59">
        <f ca="1">YEAR(TODAY())+14</f>
        <v>2040</v>
      </c>
      <c r="E15" s="59"/>
      <c r="F15" s="59"/>
      <c r="G15" s="59"/>
      <c r="H15" s="60"/>
      <c r="I15" s="59"/>
      <c r="J15" s="60"/>
    </row>
    <row r="16" spans="4:10" s="61" customFormat="1">
      <c r="D16" s="59">
        <f ca="1">YEAR(TODAY())+15</f>
        <v>2041</v>
      </c>
      <c r="E16" s="59"/>
      <c r="F16" s="59"/>
      <c r="G16" s="59"/>
      <c r="H16" s="60"/>
      <c r="I16" s="59"/>
      <c r="J16" s="60"/>
    </row>
    <row r="17" spans="1:10" s="62" customFormat="1" ht="35.25">
      <c r="A17" s="96" t="s">
        <v>124</v>
      </c>
      <c r="D17" s="59">
        <f ca="1">YEAR(TODAY())+16</f>
        <v>2042</v>
      </c>
      <c r="E17" s="63"/>
      <c r="F17" s="63"/>
      <c r="G17" s="63"/>
      <c r="H17" s="64"/>
      <c r="I17" s="63"/>
      <c r="J17" s="64"/>
    </row>
    <row r="18" spans="1:10" s="65" customFormat="1" ht="15">
      <c r="A18" s="97" t="s">
        <v>210</v>
      </c>
      <c r="D18" s="59">
        <f ca="1">YEAR(TODAY())+17</f>
        <v>2043</v>
      </c>
      <c r="E18" s="66"/>
      <c r="F18" s="66"/>
      <c r="G18" s="66"/>
      <c r="H18" s="67"/>
      <c r="I18" s="66"/>
      <c r="J18" s="67"/>
    </row>
    <row r="19" spans="1:10" s="68" customFormat="1">
      <c r="A19" s="6"/>
      <c r="D19" s="59">
        <f ca="1">YEAR(TODAY())+18</f>
        <v>2044</v>
      </c>
      <c r="E19" s="69"/>
      <c r="F19" s="69"/>
      <c r="G19" s="69"/>
      <c r="H19" s="70"/>
      <c r="I19" s="69"/>
      <c r="J19" s="70"/>
    </row>
    <row r="20" spans="1:10" s="68" customFormat="1">
      <c r="A20" s="385"/>
      <c r="B20" s="385"/>
      <c r="C20" s="386"/>
      <c r="D20" s="59">
        <f ca="1">YEAR(TODAY())+19</f>
        <v>2045</v>
      </c>
      <c r="E20" s="69"/>
      <c r="F20" s="69"/>
      <c r="G20" s="69"/>
      <c r="H20" s="70"/>
      <c r="I20" s="69"/>
      <c r="J20" s="70"/>
    </row>
    <row r="21" spans="1:10" s="68" customFormat="1">
      <c r="D21" s="59"/>
      <c r="E21" s="69"/>
      <c r="F21" s="69"/>
      <c r="G21" s="69"/>
      <c r="H21" s="70"/>
      <c r="I21" s="69"/>
      <c r="J21" s="70"/>
    </row>
    <row r="22" spans="1:10" s="61" customFormat="1">
      <c r="D22" s="59"/>
      <c r="E22" s="59"/>
      <c r="F22" s="59"/>
      <c r="G22" s="59"/>
      <c r="H22" s="60"/>
      <c r="I22" s="59"/>
      <c r="J22" s="60"/>
    </row>
    <row r="23" spans="1:10" s="61" customFormat="1" ht="14.25" customHeight="1">
      <c r="A23" s="387" t="s">
        <v>41</v>
      </c>
      <c r="B23" s="98" t="s">
        <v>125</v>
      </c>
      <c r="D23" s="59"/>
      <c r="E23" s="59"/>
      <c r="F23" s="59"/>
      <c r="G23" s="59"/>
      <c r="H23" s="60"/>
      <c r="I23" s="59"/>
      <c r="J23" s="60"/>
    </row>
    <row r="24" spans="1:10" s="61" customFormat="1" ht="14.25" customHeight="1">
      <c r="A24" s="387" t="s">
        <v>44</v>
      </c>
      <c r="B24" s="158">
        <f ca="1">YEAR(TODAY())+1</f>
        <v>2027</v>
      </c>
      <c r="C24" s="388"/>
      <c r="D24" s="59"/>
      <c r="E24" s="59"/>
      <c r="F24" s="59"/>
      <c r="G24" s="59"/>
      <c r="H24" s="60"/>
      <c r="I24" s="59"/>
      <c r="J24" s="60"/>
    </row>
    <row r="25" spans="1:10" s="61" customFormat="1" ht="14.25" customHeight="1">
      <c r="A25" s="387" t="s">
        <v>45</v>
      </c>
      <c r="B25" s="99" t="s">
        <v>26</v>
      </c>
      <c r="C25" s="389">
        <f>MATCH(B25,{"Januar","Februar","März","April","Mai","Juni","Juli","August","September","Oktober","November","Dezember"},0)</f>
        <v>1</v>
      </c>
      <c r="D25" s="59"/>
      <c r="E25" s="59"/>
      <c r="F25" s="59"/>
      <c r="G25" s="59"/>
      <c r="H25" s="60"/>
      <c r="I25" s="59"/>
      <c r="J25" s="60"/>
    </row>
    <row r="26" spans="1:10" s="61" customFormat="1" ht="14.25" customHeight="1">
      <c r="A26" s="387" t="s">
        <v>82</v>
      </c>
      <c r="B26" s="99" t="s">
        <v>214</v>
      </c>
      <c r="D26" s="59"/>
      <c r="E26" s="59"/>
      <c r="F26" s="59"/>
      <c r="G26" s="59"/>
      <c r="H26" s="60"/>
      <c r="I26" s="59"/>
      <c r="J26" s="60"/>
    </row>
    <row r="27" spans="1:10" s="61" customFormat="1" ht="14.25" customHeight="1">
      <c r="A27" s="390" t="s">
        <v>268</v>
      </c>
      <c r="B27" s="109" t="s">
        <v>269</v>
      </c>
      <c r="D27" s="59"/>
      <c r="E27" s="59"/>
      <c r="F27" s="59"/>
      <c r="G27" s="59"/>
      <c r="H27" s="60"/>
      <c r="I27" s="59"/>
      <c r="J27" s="60"/>
    </row>
    <row r="28" spans="1:10" s="61" customFormat="1" ht="14.25" customHeight="1">
      <c r="A28" s="387" t="s">
        <v>42</v>
      </c>
      <c r="B28" s="110" t="s">
        <v>126</v>
      </c>
      <c r="D28" s="59"/>
      <c r="E28" s="59"/>
      <c r="F28" s="59"/>
      <c r="G28" s="59"/>
      <c r="H28" s="60"/>
      <c r="I28" s="59"/>
      <c r="J28" s="60"/>
    </row>
    <row r="29" spans="1:10" s="61" customFormat="1" ht="14.25" customHeight="1">
      <c r="A29" s="387" t="s">
        <v>43</v>
      </c>
      <c r="B29" s="99" t="s">
        <v>46</v>
      </c>
      <c r="D29" s="59"/>
      <c r="E29" s="59"/>
      <c r="F29" s="59"/>
      <c r="G29" s="59"/>
      <c r="H29" s="60"/>
      <c r="I29" s="59"/>
      <c r="J29" s="60"/>
    </row>
    <row r="30" spans="1:10" ht="14.1" customHeight="1">
      <c r="A30" s="387" t="s">
        <v>222</v>
      </c>
      <c r="B30" s="100" t="s">
        <v>224</v>
      </c>
    </row>
    <row r="31" spans="1:10" ht="14.1" customHeight="1">
      <c r="A31" s="387" t="s">
        <v>223</v>
      </c>
      <c r="B31" s="100" t="s">
        <v>225</v>
      </c>
    </row>
    <row r="32" spans="1:10">
      <c r="A32"/>
      <c r="B32"/>
    </row>
  </sheetData>
  <sheetProtection sheet="1" objects="1" scenarios="1" formatColumns="0" formatRows="0"/>
  <dataValidations count="11">
    <dataValidation type="custom" allowBlank="1" showInputMessage="1" showErrorMessage="1" promptTitle="Finanzplan-Titel" prompt="Titel des Finanzplans eingeben, z.B. «Finanzplan 2027–2029». Wird auf alle Blätter übernommen." sqref="A17" xr:uid="{69079618-5B6F-4BF5-B24B-D711424CDA6E}">
      <formula1>TRUE</formula1>
    </dataValidation>
    <dataValidation type="custom" allowBlank="1" showInputMessage="1" showErrorMessage="1" promptTitle="Firmenname" prompt="Firmenname eingeben. Wird auf alle Blätter übernommen." sqref="A18" xr:uid="{7DE402F7-BCA9-47D7-AEAF-46181ADF74F3}">
      <formula1>TRUE</formula1>
    </dataValidation>
    <dataValidation type="custom" allowBlank="1" showInputMessage="1" showErrorMessage="1" promptTitle="Versionsnummer" prompt="Versionsnummer eingeben (z.B. 1.0, 2.1). Dient der Dokumentation." sqref="B23" xr:uid="{6C57B94F-6D75-4304-9C1D-21E5FD81A041}">
      <formula1>TRUE</formula1>
    </dataValidation>
    <dataValidation type="date" errorStyle="warning" operator="greaterThanOrEqual" allowBlank="1" showInputMessage="1" showErrorMessage="1" errorTitle="Ungültiges Datum" error="Bitte ein gültiges Datum eingeben (z.B. 15.04.2026)." promptTitle="Datum" prompt="Datum des Finanzplans. Format: TT.MM.JJJJ" sqref="B28" xr:uid="{60970666-A278-4ACE-A81C-E2FEC131746B}">
      <formula1>43831</formula1>
    </dataValidation>
    <dataValidation type="custom" allowBlank="1" showInputMessage="1" showErrorMessage="1" promptTitle="Status" prompt="Status eingeben: «VERTRAULICH», «ENTWURF» oder «FINAL»." sqref="B29" xr:uid="{A2E6643A-72A5-4C4A-9907-46591C5C766E}">
      <formula1>TRUE</formula1>
    </dataValidation>
    <dataValidation allowBlank="1" showInputMessage="1" showErrorMessage="1" promptTitle="Erstellt von" prompt="Vorname Name, Funktion, E-Mail-Adresse, Telefonnummer" sqref="B30" xr:uid="{2E4EBCCD-9567-4429-9C52-9293933920C7}"/>
    <dataValidation allowBlank="1" showInputMessage="1" showErrorMessage="1" promptTitle="Erstellt für" prompt="Name oder Organisation des Empfängers" sqref="B31" xr:uid="{23E86299-277E-421D-8FD6-227F6BF750B9}"/>
    <dataValidation type="list" errorStyle="warning" allowBlank="1" showInputMessage="1" showErrorMessage="1" errorTitle="Hinweis" error="Dieser Wert ist nicht in der Auswahlliste. Möchten Sie ihn trotzdem verwenden?" promptTitle="Erster Planmonat" prompt="In welchem Monat beginnt Ihr erstes Planjahr?" sqref="B25" xr:uid="{6FC88340-2B5E-4EE5-BAB4-DF779BCFAA2D}">
      <formula1>"Januar,Februar,März,April,Mai,Juni,Juli,August,September,Oktober,November,Dezember"</formula1>
    </dataValidation>
    <dataValidation type="list" errorStyle="warning" allowBlank="1" showInputMessage="1" showErrorMessage="1" errorTitle="Hinweis" error="Dieser Wert ist nicht in der Auswahlliste. Möchten Sie ihn trotzdem verwenden?" promptTitle="Szenario" prompt="Pessimistisch, realistisch oder optimistisch. Ermöglicht drei Varianten derselben Planung." sqref="B26" xr:uid="{5BCBE9A4-37DE-476F-AFE1-A11B23D8A3E0}">
      <formula1>"pessimistisch,realistisch,optimistisch"</formula1>
    </dataValidation>
    <dataValidation type="list" errorStyle="warning" allowBlank="1" showInputMessage="1" showErrorMessage="1" errorTitle="Hinweis" error="Dieser Wert ist nicht in der Auswahlliste. Möchten Sie ihn trotzdem verwenden?" promptTitle="Erstes Planjahr" prompt="Das erste Jahr Ihrer Dreijahresplanung." sqref="B24" xr:uid="{4E8EA0FE-0F7F-4949-A035-1EC44E18AABD}">
      <formula1>"2027,2028,2029,2030,2031,2032,2033,2034,2035,2036,2037,2038,2039,2040"</formula1>
    </dataValidation>
    <dataValidation type="list" errorStyle="warning" allowBlank="1" showInputMessage="1" showErrorMessage="1" errorTitle="Hinweis" error="Dieser Wert ist nicht in der Auswahlliste. Möchten Sie ihn trotzdem verwenden?" promptTitle="Währung" prompt="Gilt für alle Beträge im gesamten Finanzplan." sqref="B27" xr:uid="{98681FA5-3398-47A4-A65A-9EA229D6B509}">
      <formula1>"CHF,EUR,USD,GBP"</formula1>
    </dataValidation>
  </dataValidations>
  <pageMargins left="0.78740157480314965" right="0.78740157480314965" top="0.78740157480314965" bottom="0.78740157480314965" header="0.51181102362204722" footer="0.31496062992125984"/>
  <pageSetup paperSize="9" orientation="landscape" copies="8" r:id="rId1"/>
  <headerFooter alignWithMargins="0">
    <oddFooter>&amp;L&amp;"Arial,Standard"&amp;8&amp;K01+049&amp;D&amp;C&amp;"Arial,Standard"&amp;8&amp;K01+049© Vorlage: Stocker Unternehmensentwicklung AG (www.stocker.pro)&amp;R&amp;"Arial,Standard"&amp;8&amp;K01+049Seite &amp;P/&amp;N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BC90B-9C88-4F7B-9A9A-5096AB25F9F1}">
  <dimension ref="A1:Q40"/>
  <sheetViews>
    <sheetView showGridLines="0" zoomScaleNormal="100" zoomScaleSheetLayoutView="100" workbookViewId="0">
      <selection activeCell="A6" sqref="A6"/>
    </sheetView>
  </sheetViews>
  <sheetFormatPr baseColWidth="10" defaultColWidth="11.42578125" defaultRowHeight="12.75"/>
  <cols>
    <col min="1" max="1" width="10.7109375" style="10" customWidth="1"/>
    <col min="2" max="2" width="0.85546875" style="10" customWidth="1"/>
    <col min="3" max="3" width="37" style="10" customWidth="1"/>
    <col min="4" max="4" width="0.85546875" style="10" customWidth="1"/>
    <col min="5" max="5" width="15.28515625" style="14" customWidth="1"/>
    <col min="6" max="6" width="0.85546875" style="10" customWidth="1"/>
    <col min="7" max="7" width="15.28515625" style="14" customWidth="1"/>
    <col min="8" max="8" width="0.85546875" style="10" customWidth="1"/>
    <col min="9" max="9" width="15.28515625" style="14" customWidth="1"/>
    <col min="10" max="10" width="0.85546875" style="10" customWidth="1"/>
    <col min="11" max="11" width="10.7109375" style="14" customWidth="1"/>
    <col min="12" max="12" width="0.85546875" style="10" customWidth="1"/>
    <col min="13" max="13" width="10.7109375" style="14" customWidth="1"/>
    <col min="14" max="14" width="0.85546875" style="10" customWidth="1"/>
    <col min="15" max="15" width="10.7109375" style="14" customWidth="1"/>
    <col min="16" max="16" width="0.85546875" style="10" customWidth="1"/>
    <col min="17" max="17" width="20.7109375" style="14" customWidth="1"/>
    <col min="18" max="16384" width="11.42578125" style="10"/>
  </cols>
  <sheetData>
    <row r="1" spans="1:17" ht="12.75" customHeight="1"/>
    <row r="2" spans="1:17" ht="12.75" customHeight="1"/>
    <row r="3" spans="1:17" ht="12.75" customHeight="1"/>
    <row r="4" spans="1:17" s="16" customFormat="1" ht="18" customHeight="1">
      <c r="A4" s="101" t="str">
        <f>Titelseite!A17</f>
        <v>[Finanzplan 20XX-20XX]</v>
      </c>
      <c r="B4" s="159"/>
      <c r="E4" s="17"/>
      <c r="G4" s="17"/>
      <c r="I4" s="17"/>
      <c r="K4" s="17"/>
      <c r="L4" s="159"/>
      <c r="M4" s="17"/>
      <c r="O4" s="17"/>
      <c r="Q4" s="17"/>
    </row>
    <row r="5" spans="1:17" s="8" customFormat="1" ht="12.75" customHeight="1">
      <c r="A5" s="102" t="str">
        <f>Titelseite!A18</f>
        <v>[Ihre Firma / Ihr Projekt]</v>
      </c>
      <c r="B5" s="18"/>
      <c r="E5" s="19"/>
      <c r="G5" s="19"/>
      <c r="I5" s="19"/>
      <c r="K5" s="19"/>
      <c r="L5" s="18"/>
      <c r="M5" s="19"/>
      <c r="O5" s="19"/>
      <c r="Q5" s="19"/>
    </row>
    <row r="6" spans="1:17" s="16" customFormat="1" ht="12.75" customHeight="1">
      <c r="A6" s="160"/>
      <c r="B6" s="160"/>
      <c r="C6" s="160"/>
      <c r="D6" s="20"/>
      <c r="E6" s="21"/>
      <c r="F6" s="20"/>
      <c r="G6" s="21"/>
      <c r="H6" s="20"/>
      <c r="I6" s="21"/>
      <c r="J6" s="20"/>
      <c r="K6" s="21"/>
      <c r="L6" s="160"/>
      <c r="M6" s="21"/>
      <c r="N6" s="20"/>
      <c r="O6" s="21"/>
      <c r="P6" s="20"/>
      <c r="Q6" s="21"/>
    </row>
    <row r="7" spans="1:17" s="16" customFormat="1" ht="12.75" customHeight="1">
      <c r="A7" s="160"/>
      <c r="B7" s="160"/>
      <c r="C7" s="160"/>
      <c r="D7" s="20"/>
      <c r="E7" s="21"/>
      <c r="F7" s="20"/>
      <c r="G7" s="21"/>
      <c r="H7" s="20"/>
      <c r="I7" s="21"/>
      <c r="J7" s="20"/>
      <c r="K7" s="21"/>
      <c r="L7" s="160"/>
      <c r="M7" s="21"/>
      <c r="N7" s="20"/>
      <c r="O7" s="21"/>
      <c r="P7" s="20"/>
      <c r="Q7" s="21"/>
    </row>
    <row r="8" spans="1:17" ht="12.95" customHeight="1">
      <c r="A8" s="161" t="s">
        <v>188</v>
      </c>
      <c r="C8" s="161" t="s">
        <v>240</v>
      </c>
      <c r="E8" s="162" t="str">
        <f ca="1">IF(ISNUMBER(Titelseite!$B$24),"Plan "&amp;Titelseite!$B$24,"Plan Jahr 1")</f>
        <v>Plan 2027</v>
      </c>
      <c r="G8" s="162" t="str">
        <f ca="1">IF(ISNUMBER(Titelseite!$B$24),"Plan "&amp;Titelseite!$B$24+1,"Plan Jahr 2")</f>
        <v>Plan 2028</v>
      </c>
      <c r="I8" s="162" t="str">
        <f ca="1">IF(ISNUMBER(Titelseite!$B$24),"Plan "&amp;Titelseite!$B$24+2,"Plan Jahr 3")</f>
        <v>Plan 2029</v>
      </c>
      <c r="K8" s="163" t="s">
        <v>189</v>
      </c>
      <c r="M8" s="163" t="s">
        <v>171</v>
      </c>
      <c r="O8" s="163" t="s">
        <v>43</v>
      </c>
      <c r="Q8" s="10"/>
    </row>
    <row r="9" spans="1:17" ht="5.0999999999999996" customHeight="1">
      <c r="E9" s="10"/>
      <c r="G9" s="10"/>
      <c r="I9" s="10"/>
      <c r="K9" s="10"/>
      <c r="M9" s="29"/>
      <c r="O9" s="10"/>
      <c r="Q9" s="10"/>
    </row>
    <row r="10" spans="1:17" ht="17.45" customHeight="1">
      <c r="A10" s="164" t="s">
        <v>78</v>
      </c>
      <c r="C10" s="165" t="s">
        <v>169</v>
      </c>
      <c r="D10" s="166"/>
      <c r="E10" s="167" t="str">
        <f>IF('5 Erfolg'!P10=0,"k.A.",'5 Erfolg'!P10)</f>
        <v>k.A.</v>
      </c>
      <c r="F10" s="166"/>
      <c r="G10" s="167" t="str">
        <f>IF('5 Erfolg'!T10=0,"k.A.",'5 Erfolg'!T10)</f>
        <v>k.A.</v>
      </c>
      <c r="H10" s="166"/>
      <c r="I10" s="167" t="str">
        <f>IF('5 Erfolg'!X10=0,"k.A.",'5 Erfolg'!X10)</f>
        <v>k.A.</v>
      </c>
      <c r="J10" s="166"/>
      <c r="K10" s="168" t="str">
        <f>IF(OR(E10="k.A.",I10="k.A."),"–",IF('5 Erfolg'!L10&lt;&gt;0,IF(E10&gt;'5 Erfolg'!L10,"↗","↘"),IF(I10&gt;E10,"↗","↘")))</f>
        <v>–</v>
      </c>
      <c r="M10" s="29"/>
      <c r="O10" s="10"/>
      <c r="Q10" s="10"/>
    </row>
    <row r="11" spans="1:17" ht="17.45" customHeight="1">
      <c r="A11" s="169"/>
      <c r="C11" s="170" t="s">
        <v>292</v>
      </c>
      <c r="D11" s="166"/>
      <c r="E11" s="171" t="str">
        <f>IF('5 Erfolg'!P27=0,"k.A.",'5 Erfolg'!P27)</f>
        <v>k.A.</v>
      </c>
      <c r="F11" s="166"/>
      <c r="G11" s="171" t="str">
        <f>IF('5 Erfolg'!T27=0,"k.A.",'5 Erfolg'!T27)</f>
        <v>k.A.</v>
      </c>
      <c r="H11" s="166"/>
      <c r="I11" s="171" t="str">
        <f>IF('5 Erfolg'!X27=0,"k.A.",'5 Erfolg'!X27)</f>
        <v>k.A.</v>
      </c>
      <c r="J11" s="166"/>
      <c r="K11" s="172" t="str">
        <f>IF(OR(E11="k.A.",I11="k.A."),"–",IF('5 Erfolg'!L27&lt;&gt;0,IF(E11&gt;'5 Erfolg'!L27,"↗","↘"),IF(I11&gt;E11,"↗","↘")))</f>
        <v>–</v>
      </c>
      <c r="M11" s="29"/>
      <c r="O11" s="10"/>
      <c r="Q11" s="10"/>
    </row>
    <row r="12" spans="1:17" ht="17.45" customHeight="1">
      <c r="A12" s="169"/>
      <c r="C12" s="170" t="s">
        <v>100</v>
      </c>
      <c r="D12" s="166"/>
      <c r="E12" s="171" t="str">
        <f>IF('5 Erfolg'!P36=0,"k.A.",'5 Erfolg'!P36)</f>
        <v>k.A.</v>
      </c>
      <c r="F12" s="166"/>
      <c r="G12" s="171" t="str">
        <f>IF('5 Erfolg'!T36=0,"k.A.",'5 Erfolg'!T36)</f>
        <v>k.A.</v>
      </c>
      <c r="H12" s="166"/>
      <c r="I12" s="171" t="str">
        <f>IF('5 Erfolg'!X36=0,"k.A.",'5 Erfolg'!X36)</f>
        <v>k.A.</v>
      </c>
      <c r="J12" s="166"/>
      <c r="K12" s="172" t="str">
        <f>IF(OR(E12="k.A.",I12="k.A."),"–",IF('5 Erfolg'!L36&lt;&gt;0,IF(E12&gt;'5 Erfolg'!L36,"↗","↘"),IF(I12&gt;E12,"↗","↘")))</f>
        <v>–</v>
      </c>
      <c r="M12" s="29"/>
      <c r="O12" s="10"/>
      <c r="Q12" s="10"/>
    </row>
    <row r="13" spans="1:17" ht="17.45" customHeight="1">
      <c r="A13" s="173"/>
      <c r="C13" s="170" t="s">
        <v>22</v>
      </c>
      <c r="D13" s="166"/>
      <c r="E13" s="171" t="str">
        <f>IF('6 Liquidität'!AB35=0,"k.A.",'6 Liquidität'!AB35)</f>
        <v>k.A.</v>
      </c>
      <c r="F13" s="166"/>
      <c r="G13" s="171" t="str">
        <f>IF('6 Liquidität'!BD35=0,"k.A.",'6 Liquidität'!BD35)</f>
        <v>k.A.</v>
      </c>
      <c r="H13" s="166"/>
      <c r="I13" s="171" t="str">
        <f>IF('6 Liquidität'!CF35=0,"k.A.",'6 Liquidität'!CF35)</f>
        <v>k.A.</v>
      </c>
      <c r="J13" s="166"/>
      <c r="K13" s="172" t="str">
        <f>IF(OR(E13="k.A.",I13="k.A."),"–",IF(ISNUMBER('8 Kennzahlen'!K29),IF(E13&gt;'8 Kennzahlen'!K29,"↗","↘"),IF(I13&gt;E13,"↗","↘")))</f>
        <v>–</v>
      </c>
      <c r="M13" s="29"/>
      <c r="O13" s="10"/>
      <c r="Q13" s="10"/>
    </row>
    <row r="14" spans="1:17" ht="5.0999999999999996" customHeight="1">
      <c r="E14" s="10"/>
      <c r="G14" s="10"/>
      <c r="I14" s="10"/>
      <c r="K14" s="6"/>
      <c r="M14" s="29"/>
      <c r="O14" s="10"/>
      <c r="Q14" s="10"/>
    </row>
    <row r="15" spans="1:17" ht="17.45" customHeight="1">
      <c r="A15" s="164" t="s">
        <v>76</v>
      </c>
      <c r="C15" s="165" t="s">
        <v>25</v>
      </c>
      <c r="D15" s="166"/>
      <c r="E15" s="174" t="str">
        <f>IFERROR('7 Bilanz'!O58/'7 Bilanz'!O60,"k.A.")</f>
        <v>k.A.</v>
      </c>
      <c r="F15" s="166"/>
      <c r="G15" s="174" t="str">
        <f>IFERROR('7 Bilanz'!S58/'7 Bilanz'!S60,"k.A.")</f>
        <v>k.A.</v>
      </c>
      <c r="H15" s="166"/>
      <c r="I15" s="174" t="str">
        <f>IFERROR('7 Bilanz'!W58/'7 Bilanz'!W60,"k.A.")</f>
        <v>k.A.</v>
      </c>
      <c r="J15" s="166"/>
      <c r="K15" s="168" t="str">
        <f>IF(OR(E15="k.A.",I15="k.A."),"–",IF(IFERROR('7 Bilanz'!K58/'7 Bilanz'!K60,0)&lt;&gt;0,IF(E15&gt;'7 Bilanz'!K58/'7 Bilanz'!K60,"↗","↘"),IF(I15&gt;E15,"↗","↘")))</f>
        <v>–</v>
      </c>
      <c r="M15" s="175" t="s">
        <v>172</v>
      </c>
      <c r="N15" s="166"/>
      <c r="O15" s="176" t="str">
        <f>IF(E15="k.A.","●",IF(E15&gt;=0.4,"●",IF(E15&gt;=0.25,"●","●")))</f>
        <v>●</v>
      </c>
      <c r="Q15" s="10"/>
    </row>
    <row r="16" spans="1:17" ht="17.45" customHeight="1">
      <c r="A16" s="169"/>
      <c r="C16" s="170" t="s">
        <v>83</v>
      </c>
      <c r="D16" s="166"/>
      <c r="E16" s="177" t="str">
        <f>IFERROR(('7 Bilanz'!O45+'7 Bilanz'!O52-'7 Bilanz'!O13-'7 Bilanz'!O14)/'6 Liquidität'!AB35,"k.A.")</f>
        <v>k.A.</v>
      </c>
      <c r="F16" s="166"/>
      <c r="G16" s="177" t="str">
        <f>IFERROR(('7 Bilanz'!S45+'7 Bilanz'!S52-'7 Bilanz'!S13-'7 Bilanz'!S14)/'6 Liquidität'!BD35,"k.A.")</f>
        <v>k.A.</v>
      </c>
      <c r="H16" s="166"/>
      <c r="I16" s="177" t="str">
        <f>IFERROR(('7 Bilanz'!W45+'7 Bilanz'!W52-'7 Bilanz'!W13-'7 Bilanz'!W14)/'6 Liquidität'!CF35,"k.A.")</f>
        <v>k.A.</v>
      </c>
      <c r="J16" s="166"/>
      <c r="K16" s="172" t="str">
        <f>IF(OR(E16="k.A.",I16="k.A."),"–",IF(IFERROR(('7 Bilanz'!K45+'7 Bilanz'!K52-'7 Bilanz'!K13-'7 Bilanz'!K14)/'8 Kennzahlen'!K29,0)&lt;&gt;0,IF(E16&lt;('7 Bilanz'!K45+'7 Bilanz'!K52-'7 Bilanz'!K13-'7 Bilanz'!K14)/'8 Kennzahlen'!K29,"↗","↘"),IF(I16&lt;E16,"↗","↘")))</f>
        <v>–</v>
      </c>
      <c r="M16" s="178" t="s">
        <v>241</v>
      </c>
      <c r="N16" s="166"/>
      <c r="O16" s="179" t="str">
        <f>IF(E16="k.A.","●",IF(E16&lt;4,"●",IF(E16&lt;=6,"●","●")))</f>
        <v>●</v>
      </c>
      <c r="Q16" s="10"/>
    </row>
    <row r="17" spans="1:17" ht="17.45" customHeight="1">
      <c r="A17" s="173"/>
      <c r="C17" s="170" t="s">
        <v>197</v>
      </c>
      <c r="D17" s="166"/>
      <c r="E17" s="177" t="str">
        <f>IFERROR('5 Erfolg'!P27/('5 Erfolg'!P32+'6 Liquidität'!AB43),"k.A.")</f>
        <v>k.A.</v>
      </c>
      <c r="F17" s="166"/>
      <c r="G17" s="177" t="str">
        <f>IFERROR('5 Erfolg'!T27/('5 Erfolg'!T32+'6 Liquidität'!BD43),"k.A.")</f>
        <v>k.A.</v>
      </c>
      <c r="H17" s="166"/>
      <c r="I17" s="177" t="str">
        <f>IFERROR('5 Erfolg'!X27/('5 Erfolg'!X32+'6 Liquidität'!CF43),"k.A.")</f>
        <v>k.A.</v>
      </c>
      <c r="J17" s="166"/>
      <c r="K17" s="172" t="str">
        <f>IF(OR(E17="k.A.",I17="k.A."),"–",IF(IFERROR('5 Erfolg'!L27/('5 Erfolg'!L32+'6 Liquidität'!AB43),0)&lt;&gt;0,IF(E17&gt;'5 Erfolg'!L27/('5 Erfolg'!L32+'6 Liquidität'!AB43),"↗","↘"),IF(I17&gt;E17,"↗","↘")))</f>
        <v>–</v>
      </c>
      <c r="M17" s="178" t="s">
        <v>165</v>
      </c>
      <c r="N17" s="166"/>
      <c r="O17" s="179" t="str">
        <f>IF(E17="k.A.","●",IF(E17&gt;=1.5,"●",IF(E17&gt;=1,"●","●")))</f>
        <v>●</v>
      </c>
      <c r="Q17" s="10"/>
    </row>
    <row r="18" spans="1:17" ht="5.0999999999999996" customHeight="1">
      <c r="E18" s="10"/>
      <c r="G18" s="10"/>
      <c r="I18" s="10"/>
      <c r="K18" s="6"/>
      <c r="M18" s="29"/>
      <c r="O18" s="10"/>
      <c r="Q18" s="10"/>
    </row>
    <row r="19" spans="1:17" ht="18">
      <c r="A19" s="164" t="s">
        <v>77</v>
      </c>
      <c r="C19" s="165" t="s">
        <v>79</v>
      </c>
      <c r="D19" s="166"/>
      <c r="E19" s="174" t="str">
        <f>IFERROR(SUM('7 Bilanz'!O13:O14)/'7 Bilanz'!O45,"k.A.")</f>
        <v>k.A.</v>
      </c>
      <c r="F19" s="166"/>
      <c r="G19" s="174" t="str">
        <f>IFERROR(SUM('7 Bilanz'!S13:S14)/'7 Bilanz'!S45,"k.A.")</f>
        <v>k.A.</v>
      </c>
      <c r="H19" s="166"/>
      <c r="I19" s="174" t="str">
        <f>IFERROR(SUM('7 Bilanz'!W13:W14)/'7 Bilanz'!W45,"k.A.")</f>
        <v>k.A.</v>
      </c>
      <c r="J19" s="166"/>
      <c r="K19" s="168" t="str">
        <f>IF(OR(E19="k.A.",I19="k.A."),"–",IF(IFERROR(SUM('7 Bilanz'!K13:K14)/'7 Bilanz'!K45,0)&lt;&gt;0,IF(E19&gt;IFERROR(SUM('7 Bilanz'!K13:K14)/'7 Bilanz'!K45,0),"↗","↘"),IF(I19&gt;E19,"↗","↘")))</f>
        <v>–</v>
      </c>
      <c r="M19" s="175" t="s">
        <v>278</v>
      </c>
      <c r="N19" s="166"/>
      <c r="O19" s="176" t="str">
        <f>IF(E19="k.A.","●",IF(E19&gt;=1,"●",IF(E19&gt;=0.5,"●","●")))</f>
        <v>●</v>
      </c>
      <c r="Q19" s="10"/>
    </row>
    <row r="20" spans="1:17" ht="18">
      <c r="A20" s="173"/>
      <c r="C20" s="170" t="s">
        <v>199</v>
      </c>
      <c r="D20" s="166"/>
      <c r="E20" s="177" t="str">
        <f>'8 Kennzahlen'!M35</f>
        <v>k.A.</v>
      </c>
      <c r="F20" s="166"/>
      <c r="G20" s="177" t="str">
        <f>'8 Kennzahlen'!O35</f>
        <v>k.A.</v>
      </c>
      <c r="H20" s="166"/>
      <c r="I20" s="177" t="str">
        <f>'8 Kennzahlen'!Q35</f>
        <v>k.A.</v>
      </c>
      <c r="J20" s="166"/>
      <c r="K20" s="172" t="str">
        <f>IF(OR(E20="k.A.",I20="k.A."),"–",IF(ISNUMBER('8 Kennzahlen'!K35),IF(E20&gt;'8 Kennzahlen'!K35,"↗","↘"),IF(I20&gt;E20,"↗","↘")))</f>
        <v>–</v>
      </c>
      <c r="M20" s="178" t="s">
        <v>168</v>
      </c>
      <c r="N20" s="166"/>
      <c r="O20" s="179" t="str">
        <f>IF(E20="k.A.","●",IF(E20&gt;=12,"●",IF(E20&gt;=6,"●","●")))</f>
        <v>●</v>
      </c>
      <c r="Q20" s="10"/>
    </row>
    <row r="21" spans="1:17" ht="12" customHeight="1">
      <c r="E21" s="10"/>
      <c r="G21" s="10"/>
      <c r="I21" s="10"/>
      <c r="K21" s="10"/>
      <c r="M21" s="10"/>
      <c r="O21" s="10"/>
      <c r="Q21" s="10"/>
    </row>
    <row r="22" spans="1:17" ht="12.95" customHeight="1">
      <c r="A22" s="161" t="s">
        <v>293</v>
      </c>
      <c r="B22" s="161"/>
      <c r="C22" s="161"/>
      <c r="D22" s="161"/>
      <c r="E22" s="161"/>
      <c r="G22" s="161" t="str">
        <f ca="1">"Liquiditätsverlauf "&amp;'1 Umsatz'!D8</f>
        <v>Liquiditätsverlauf Plan 2027</v>
      </c>
      <c r="H22" s="161"/>
      <c r="I22" s="161"/>
      <c r="J22" s="161"/>
      <c r="K22" s="161"/>
      <c r="L22" s="161"/>
      <c r="M22" s="161"/>
      <c r="N22" s="161"/>
      <c r="O22" s="161"/>
      <c r="Q22" s="10"/>
    </row>
    <row r="23" spans="1:17" ht="5.0999999999999996" customHeight="1">
      <c r="E23" s="10"/>
      <c r="G23" s="10"/>
      <c r="I23" s="10"/>
      <c r="K23" s="10"/>
      <c r="M23" s="13"/>
      <c r="O23" s="10"/>
      <c r="Q23" s="10"/>
    </row>
    <row r="24" spans="1:17" ht="12" customHeight="1">
      <c r="A24" s="169"/>
      <c r="E24" s="10"/>
      <c r="G24" s="169"/>
      <c r="I24" s="10"/>
      <c r="K24" s="10"/>
      <c r="M24" s="10"/>
      <c r="O24" s="10"/>
      <c r="Q24" s="10"/>
    </row>
    <row r="25" spans="1:17" ht="12" customHeight="1">
      <c r="A25" s="169"/>
      <c r="E25" s="10"/>
      <c r="G25" s="169"/>
      <c r="I25" s="10"/>
      <c r="K25" s="10"/>
      <c r="M25" s="10"/>
      <c r="O25" s="10"/>
      <c r="Q25" s="10"/>
    </row>
    <row r="26" spans="1:17" ht="12" customHeight="1">
      <c r="A26" s="169"/>
      <c r="E26" s="10"/>
      <c r="G26" s="169"/>
      <c r="I26" s="10"/>
      <c r="K26" s="10"/>
      <c r="M26" s="10"/>
      <c r="O26" s="10"/>
      <c r="Q26" s="10"/>
    </row>
    <row r="27" spans="1:17" ht="12" customHeight="1">
      <c r="A27" s="169"/>
      <c r="E27" s="10"/>
      <c r="G27" s="169"/>
      <c r="I27" s="10"/>
      <c r="K27" s="10"/>
      <c r="M27" s="10"/>
      <c r="O27" s="10"/>
      <c r="Q27" s="10"/>
    </row>
    <row r="28" spans="1:17" ht="12" customHeight="1">
      <c r="A28" s="169"/>
      <c r="E28" s="10"/>
      <c r="G28" s="169"/>
      <c r="I28" s="10"/>
      <c r="K28" s="10"/>
      <c r="M28" s="10"/>
      <c r="O28" s="10"/>
      <c r="Q28" s="10"/>
    </row>
    <row r="29" spans="1:17">
      <c r="A29" s="169"/>
      <c r="E29" s="10"/>
      <c r="G29" s="169"/>
      <c r="I29" s="10"/>
      <c r="K29" s="10"/>
      <c r="M29" s="10"/>
      <c r="O29" s="10"/>
      <c r="Q29" s="10"/>
    </row>
    <row r="30" spans="1:17" ht="14.1" customHeight="1">
      <c r="A30" s="169"/>
      <c r="E30" s="10"/>
      <c r="G30" s="169"/>
      <c r="I30" s="10"/>
      <c r="K30" s="10"/>
      <c r="M30" s="10"/>
      <c r="O30" s="10"/>
      <c r="Q30" s="10"/>
    </row>
    <row r="31" spans="1:17">
      <c r="A31" s="169"/>
      <c r="G31" s="180"/>
    </row>
    <row r="32" spans="1:17">
      <c r="A32" s="169"/>
      <c r="G32" s="180"/>
    </row>
    <row r="33" spans="1:15">
      <c r="A33" s="169"/>
      <c r="G33" s="180"/>
    </row>
    <row r="34" spans="1:15">
      <c r="A34" s="169"/>
      <c r="G34" s="180"/>
    </row>
    <row r="35" spans="1:15">
      <c r="A35" s="169"/>
      <c r="G35" s="180"/>
    </row>
    <row r="36" spans="1:15">
      <c r="A36" s="169"/>
      <c r="G36" s="180"/>
    </row>
    <row r="37" spans="1:15">
      <c r="A37" s="169"/>
      <c r="G37" s="180"/>
    </row>
    <row r="38" spans="1:15">
      <c r="A38" s="169"/>
      <c r="G38" s="180"/>
    </row>
    <row r="39" spans="1:15">
      <c r="A39" s="169"/>
      <c r="G39" s="180"/>
    </row>
    <row r="40" spans="1:15">
      <c r="A40" s="173"/>
      <c r="B40" s="181"/>
      <c r="C40" s="181"/>
      <c r="D40" s="181"/>
      <c r="E40" s="182"/>
      <c r="G40" s="183"/>
      <c r="H40" s="181"/>
      <c r="I40" s="182"/>
      <c r="J40" s="181"/>
      <c r="K40" s="182"/>
      <c r="L40" s="181"/>
      <c r="M40" s="182"/>
      <c r="N40" s="181"/>
      <c r="O40" s="182"/>
    </row>
  </sheetData>
  <sheetProtection sheet="1" objects="1" scenarios="1" formatColumns="0" formatRows="0"/>
  <conditionalFormatting sqref="O15">
    <cfRule type="expression" dxfId="46" priority="1" stopIfTrue="1">
      <formula>AND(E15&lt;&gt;"k.A.",G15&lt;&gt;"k.A.",I15&lt;&gt;"k.A.",E15&gt;=0.4,G15&gt;=0.4,I15&gt;=0.4)</formula>
    </cfRule>
    <cfRule type="expression" dxfId="45" priority="2" stopIfTrue="1">
      <formula>AND(E15&lt;&gt;"k.A.",G15&lt;&gt;"k.A.",I15&lt;&gt;"k.A.",E15&gt;=0.25,G15&gt;=0.25,I15&gt;=0.25)</formula>
    </cfRule>
    <cfRule type="expression" dxfId="44" priority="3" stopIfTrue="1">
      <formula>TRUE</formula>
    </cfRule>
  </conditionalFormatting>
  <conditionalFormatting sqref="O16">
    <cfRule type="expression" dxfId="43" priority="4" stopIfTrue="1">
      <formula>AND(E16&lt;&gt;"k.A.",G16&lt;&gt;"k.A.",I16&lt;&gt;"k.A.",E16&lt;4,G16&lt;4,I16&lt;4)</formula>
    </cfRule>
    <cfRule type="expression" dxfId="42" priority="5" stopIfTrue="1">
      <formula>AND(E16&lt;&gt;"k.A.",G16&lt;&gt;"k.A.",I16&lt;&gt;"k.A.",E16&lt;=6,G16&lt;=6,I16&lt;=6)</formula>
    </cfRule>
    <cfRule type="expression" dxfId="41" priority="6" stopIfTrue="1">
      <formula>TRUE</formula>
    </cfRule>
  </conditionalFormatting>
  <conditionalFormatting sqref="O17">
    <cfRule type="expression" dxfId="40" priority="7" stopIfTrue="1">
      <formula>AND(E17&lt;&gt;"k.A.",G17&lt;&gt;"k.A.",I17&lt;&gt;"k.A.",E17&gt;=1.5,G17&gt;=1.5,I17&gt;=1.5)</formula>
    </cfRule>
    <cfRule type="expression" dxfId="39" priority="8" stopIfTrue="1">
      <formula>AND(E17&lt;&gt;"k.A.",G17&lt;&gt;"k.A.",I17&lt;&gt;"k.A.",E17&gt;=1,G17&gt;=1,I17&gt;=1)</formula>
    </cfRule>
    <cfRule type="expression" dxfId="38" priority="9" stopIfTrue="1">
      <formula>TRUE</formula>
    </cfRule>
  </conditionalFormatting>
  <conditionalFormatting sqref="O19">
    <cfRule type="expression" dxfId="37" priority="10" stopIfTrue="1">
      <formula>AND(E19&lt;&gt;"k.A.",G19&lt;&gt;"k.A.",I19&lt;&gt;"k.A.",E19&gt;=1.5,G19&gt;=1.5,I19&gt;=1.5)</formula>
    </cfRule>
    <cfRule type="expression" dxfId="36" priority="11" stopIfTrue="1">
      <formula>AND(E19&lt;&gt;"k.A.",G19&lt;&gt;"k.A.",I19&lt;&gt;"k.A.",E19&gt;=1,G19&gt;=1,I19&gt;=1)</formula>
    </cfRule>
    <cfRule type="expression" dxfId="35" priority="12" stopIfTrue="1">
      <formula>TRUE</formula>
    </cfRule>
  </conditionalFormatting>
  <conditionalFormatting sqref="O20">
    <cfRule type="expression" dxfId="34" priority="13" stopIfTrue="1">
      <formula>AND(E20&lt;&gt;"k.A.",G20&lt;&gt;"k.A.",I20&lt;&gt;"k.A.",E20&gt;=12,G20&gt;=12,I20&gt;=12)</formula>
    </cfRule>
    <cfRule type="expression" dxfId="33" priority="14" stopIfTrue="1">
      <formula>AND(E20&lt;&gt;"k.A.",G20&lt;&gt;"k.A.",I20&lt;&gt;"k.A.",E20&gt;=6,G20&gt;=6,I20&gt;=6)</formula>
    </cfRule>
    <cfRule type="expression" dxfId="32" priority="15" stopIfTrue="1">
      <formula>TRUE</formula>
    </cfRule>
  </conditionalFormatting>
  <dataValidations count="19">
    <dataValidation allowBlank="1" showInputMessage="1" showErrorMessage="1" promptTitle="Nettoumsatz" prompt="Wie viel nimmt das Unternehmen ein? Gesamtumsatz abzüglich Rabatte und MWST." sqref="C10" xr:uid="{442F50FD-8EE4-4656-AE69-0F47A4B3EBDC}"/>
    <dataValidation allowBlank="1" showInputMessage="1" showErrorMessage="1" promptTitle="EBITDA" prompt="Verdient das Kerngeschäft Geld? Betriebsergebnis vor Zinsen, Steuern und Abschreibungen – zeigt die operative Ertragskraft unabhängig von Abschreibungen." sqref="C11" xr:uid="{A9D04B72-8E4E-4FDB-962C-7AC37A0D0284}"/>
    <dataValidation allowBlank="1" showInputMessage="1" showErrorMessage="1" promptTitle="Reingewinn" prompt="Was bleibt am Ende übrig? Ergebnis nach Abzug aller Kosten, Zinsen und Steuern." sqref="C12" xr:uid="{E61D6944-E9FC-412A-9131-2A7BBA4C60B2}"/>
    <dataValidation allowBlank="1" showInputMessage="1" showErrorMessage="1" promptTitle="Cashflow" prompt="Wie viel Cash generiert das Unternehmen? Geldfluss aus der Geschäftstätigkeit." sqref="C13" xr:uid="{ADEFE14B-C260-4762-AB6C-0AC37E7E5B6E}"/>
    <dataValidation allowBlank="1" showInputMessage="1" showErrorMessage="1" promptTitle="Eigenfinanzierungsgrad" prompt="Wie unabhängig von Fremdkapital? Eigenkapital im Verhältnis zum Gesamtkapital." sqref="C15" xr:uid="{B114D57C-700B-44A1-8528-BC545B11EEDF}"/>
    <dataValidation allowBlank="1" showInputMessage="1" showErrorMessage="1" promptTitle="Verschuldungsfaktor" prompt="Wie schnell können Schulden zurückgezahlt werden? Anzahl Jahre zur Rückzahlung aus dem Cashflow." sqref="C16" xr:uid="{807DFF4F-73C6-455B-B1E2-62EBE2736AAC}"/>
    <dataValidation allowBlank="1" showInputMessage="1" showErrorMessage="1" promptTitle="Schuldendienstdeckung" prompt="Reicht das Ergebnis für Zinsen und Amortisation? Wert ≥ 1.5 gilt als solide." sqref="C17" xr:uid="{F371E649-87A2-48F7-8FF0-FD56563773EB}"/>
    <dataValidation allowBlank="1" showInputMessage="1" showErrorMessage="1" promptTitle="Liquiditätsgrad 2" prompt="Können die kurzfristigen Verbindlichkeiten aus flüssigen Mitteln und Forderungen bezahlt werden? (Flüssige Mittel + Forderungen) × 100 / kurzfristiges Fremdkapital. Zielwert in dieser Vorlage: ≥ 150 %." sqref="C19" xr:uid="{AA4AAF67-15A2-49E9-8E52-1AF5350F54C7}"/>
    <dataValidation allowBlank="1" showInputMessage="1" showErrorMessage="1" promptTitle="Liquiditätsreichweite" prompt="Wie lange reicht das Geld ohne neue Einnahmen? Anzahl Monate bei aktuellem Mittelabfluss." sqref="C20" xr:uid="{7558FAE3-915A-44C9-8C4B-CAF8A763395F}"/>
    <dataValidation allowBlank="1" showInputMessage="1" showErrorMessage="1" promptTitle="Ziel Eigenfinanzierung" prompt="Richtwert für gesunde Eigenfinanzierung. Unter 25% gilt als kritisch." sqref="M15" xr:uid="{EF9F7F23-F304-4C2D-B2AA-910B235CBB68}"/>
    <dataValidation allowBlank="1" showInputMessage="1" showErrorMessage="1" promptTitle="Ziel Verschuldung" prompt="Unter 4 Jahren gilt als gut. Über 6 Jahren wird es für Banken problematisch." sqref="M16" xr:uid="{B403A80B-549E-4FEF-A2A4-8B3EEF7DB69A}"/>
    <dataValidation allowBlank="1" showInputMessage="1" showErrorMessage="1" promptTitle="Ziel Schuldendienst" prompt="Über 1.5 = Schulden gut tragbar. Unter 1.0 = Ergebnis reicht nicht für den Schuldendienst." sqref="M17" xr:uid="{EBF55557-164F-42DD-ADA2-E27BD7DB8CF5}"/>
    <dataValidation allowBlank="1" showInputMessage="1" showErrorMessage="1" promptTitle="Ziel Liquiditätsgrad 1" prompt="Über 100 % = kurzfristige Verbindlichkeiten vollständig durch flüssige Mittel gedeckt. Unter 100 % = Zahlungsengpass droht." sqref="M19" xr:uid="{07242272-8722-4B28-B897-D9CE72426BD6}"/>
    <dataValidation allowBlank="1" showInputMessage="1" showErrorMessage="1" promptTitle="Ziel Liquiditätsreichweite" prompt="Mindestens 12 Monate Reichweite. Unter 6 Monaten ist dringender Handlungsbedarf nötig." sqref="M20" xr:uid="{E84B6B07-9B49-4C14-96BF-53DCA01F54A6}"/>
    <dataValidation allowBlank="1" showInputMessage="1" showErrorMessage="1" promptTitle="Status Eigenfinanzierungsgrad" prompt="Ampel über alle drei Planjahre (ungünstigstes Jahr). ● Grün ≥ 40 %, ● Orange 25–40 %, ● Rot &lt; 25 % oder kein Wert." sqref="O15" xr:uid="{477FA22D-7AC8-443E-83FC-0496FE49566B}"/>
    <dataValidation allowBlank="1" showInputMessage="1" showErrorMessage="1" promptTitle="Status Verschuldungsfaktor" prompt="Ampel über alle drei Planjahre (ungünstigstes Jahr). ● Grün &lt; 4 Jahre, ● Orange 4–6 Jahre, ● Rot &gt; 6 Jahre oder kein Wert." sqref="O16" xr:uid="{003CABA0-C355-4DAC-8E43-2F2AAFDF8F74}"/>
    <dataValidation allowBlank="1" showInputMessage="1" showErrorMessage="1" promptTitle="Status Schuldendienstdeckung" prompt="Ampel über alle drei Planjahre (ungünstigstes Jahr). ● Grün ≥ 1.5, ● Orange 1.0–1.5, ● Rot &lt; 1.0 oder kein Wert." sqref="O17" xr:uid="{08F372B7-6F85-495A-BD36-E92208A9864A}"/>
    <dataValidation allowBlank="1" showInputMessage="1" showErrorMessage="1" promptTitle="Status Liquiditätsgrad 2" prompt="Ampel über alle drei Planjahre (ungünstigstes Jahr). ● Grün ≥ 150 %, ● Orange 100–150 %, ● Rot &lt; 100 % oder kein Wert." sqref="O19" xr:uid="{DE420A59-C4CB-4EF3-A23A-9623525C6208}"/>
    <dataValidation allowBlank="1" showInputMessage="1" showErrorMessage="1" promptTitle="Status Liquiditätsreichweite" prompt="Ampel über alle drei Planjahre (ungünstigstes Jahr). ● Grün ≥ 12 Monate, ● Orange 6–12 Monate, ● Rot &lt; 6 Monate oder kein Wert." sqref="O20" xr:uid="{923A5726-890A-439A-849A-E5518F56ED98}"/>
  </dataValidations>
  <hyperlinks>
    <hyperlink ref="A4" location="Titelseite!A4" display="Titelseite!A4" xr:uid="{5CE932F1-80E8-431B-826B-6BE28D860A15}"/>
  </hyperlinks>
  <pageMargins left="0.78740157480314965" right="0.78740157480314965" top="0.78740157480314965" bottom="0.78740157480314965" header="0.51181102362204722" footer="0.31496062992125984"/>
  <pageSetup paperSize="9" orientation="landscape" r:id="rId1"/>
  <headerFooter alignWithMargins="0">
    <oddFooter>&amp;L&amp;"Arial,Standard"&amp;8&amp;K01+049&amp;D&amp;C&amp;"Arial,Standard"&amp;8&amp;K01+049© Vorlage: Stocker Unternehmensentwicklung AG (www.stocker.pro)&amp;R&amp;"Arial,Standard"&amp;8&amp;K01+049Seite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dimension ref="A4:U64"/>
  <sheetViews>
    <sheetView showGridLines="0" zoomScaleNormal="100" workbookViewId="0">
      <selection activeCell="A6" sqref="A6"/>
    </sheetView>
  </sheetViews>
  <sheetFormatPr baseColWidth="10" defaultColWidth="11.42578125" defaultRowHeight="12.75"/>
  <cols>
    <col min="1" max="1" width="3" style="13" customWidth="1"/>
    <col min="2" max="2" width="39.140625" style="10" customWidth="1"/>
    <col min="3" max="3" width="0.85546875" style="10" customWidth="1"/>
    <col min="4" max="4" width="12.7109375" style="29" customWidth="1"/>
    <col min="5" max="5" width="0.85546875" style="10" customWidth="1"/>
    <col min="6" max="6" width="12.7109375" style="29" customWidth="1"/>
    <col min="7" max="7" width="0.85546875" style="10" customWidth="1"/>
    <col min="8" max="8" width="12.7109375" style="29" customWidth="1"/>
    <col min="9" max="9" width="0.85546875" style="10" customWidth="1"/>
    <col min="10" max="10" width="12.7109375" style="10" customWidth="1"/>
    <col min="11" max="12" width="11.140625" style="10" customWidth="1"/>
    <col min="13" max="13" width="13" style="10" customWidth="1"/>
    <col min="14" max="17" width="11.42578125" style="58" customWidth="1"/>
    <col min="18" max="18" width="10.140625" style="58" customWidth="1"/>
    <col min="19" max="19" width="10.5703125" style="58" customWidth="1"/>
    <col min="20" max="20" width="10.140625" style="58" customWidth="1"/>
    <col min="21" max="21" width="11.42578125" style="10" collapsed="1"/>
    <col min="22" max="16384" width="11.42578125" style="10"/>
  </cols>
  <sheetData>
    <row r="4" spans="1:20" s="24" customFormat="1" ht="18">
      <c r="A4" s="15" t="str">
        <f>Titelseite!A17</f>
        <v>[Finanzplan 20XX-20XX]</v>
      </c>
      <c r="B4" s="22"/>
      <c r="D4" s="22"/>
      <c r="E4" s="22"/>
      <c r="F4" s="23"/>
      <c r="G4" s="22"/>
      <c r="H4" s="23"/>
      <c r="I4" s="10"/>
      <c r="J4" s="10"/>
      <c r="K4" s="10"/>
      <c r="L4" s="10"/>
      <c r="M4" s="10"/>
      <c r="N4" s="58"/>
      <c r="O4" s="58"/>
      <c r="P4" s="58"/>
      <c r="Q4" s="58"/>
      <c r="R4" s="58"/>
      <c r="S4" s="58"/>
      <c r="T4" s="58"/>
    </row>
    <row r="5" spans="1:20" s="8" customFormat="1" ht="12.75" customHeight="1">
      <c r="A5" s="8" t="str">
        <f>Titelseite!A18</f>
        <v>[Ihre Firma / Ihr Projekt]</v>
      </c>
      <c r="B5" s="18"/>
      <c r="D5" s="18"/>
      <c r="E5" s="18"/>
      <c r="F5" s="25"/>
      <c r="G5" s="18"/>
      <c r="H5" s="25"/>
      <c r="I5" s="10"/>
      <c r="J5" s="10"/>
      <c r="K5" s="10"/>
      <c r="L5" s="10"/>
      <c r="M5" s="10"/>
      <c r="N5" s="58"/>
      <c r="O5" s="58"/>
      <c r="P5" s="58"/>
      <c r="Q5" s="58"/>
      <c r="R5" s="58"/>
      <c r="S5" s="58"/>
      <c r="T5" s="58"/>
    </row>
    <row r="6" spans="1:20" s="28" customFormat="1" ht="12.75" customHeight="1">
      <c r="A6" s="42"/>
      <c r="B6" s="26"/>
      <c r="D6" s="26"/>
      <c r="E6" s="26"/>
      <c r="F6" s="27"/>
      <c r="G6" s="26"/>
      <c r="H6" s="27"/>
      <c r="I6" s="10"/>
      <c r="J6" s="10"/>
      <c r="K6" s="10"/>
      <c r="L6" s="10"/>
      <c r="M6" s="10"/>
      <c r="N6" s="58"/>
      <c r="O6" s="58"/>
      <c r="P6" s="58"/>
      <c r="Q6" s="58"/>
      <c r="R6" s="58"/>
      <c r="S6" s="58"/>
      <c r="T6" s="58"/>
    </row>
    <row r="7" spans="1:20" s="28" customFormat="1" ht="12.75" customHeight="1">
      <c r="A7" s="42"/>
      <c r="B7" s="26"/>
      <c r="D7" s="26"/>
      <c r="E7" s="26"/>
      <c r="F7" s="27"/>
      <c r="G7" s="26"/>
      <c r="H7" s="27"/>
      <c r="I7" s="10"/>
      <c r="J7" s="10"/>
      <c r="K7" s="10"/>
      <c r="L7" s="10"/>
      <c r="M7" s="10"/>
      <c r="N7" s="58"/>
      <c r="O7" s="58"/>
      <c r="P7" s="58"/>
      <c r="Q7" s="58"/>
      <c r="R7" s="58"/>
      <c r="S7" s="58"/>
      <c r="T7" s="58"/>
    </row>
    <row r="8" spans="1:20">
      <c r="A8" s="184" t="s">
        <v>50</v>
      </c>
      <c r="B8" s="185"/>
      <c r="C8" s="6"/>
      <c r="D8" s="186" t="str">
        <f ca="1">IF(ISNUMBER(Titelseite!$B$24),"Plan "&amp;Titelseite!$B$24,"Plan Jahr 1")</f>
        <v>Plan 2027</v>
      </c>
      <c r="E8" s="187"/>
      <c r="F8" s="186" t="str">
        <f ca="1">IF(ISNUMBER(Titelseite!$B$24),"Plan "&amp;Titelseite!$B$24+1,"Plan Jahr 2")</f>
        <v>Plan 2028</v>
      </c>
      <c r="G8" s="187"/>
      <c r="H8" s="186" t="str">
        <f ca="1">IF(ISNUMBER(Titelseite!$B$24),"Plan "&amp;Titelseite!$B$24+2,"Plan Jahr 3")</f>
        <v>Plan 2029</v>
      </c>
      <c r="J8" s="185" t="s">
        <v>204</v>
      </c>
      <c r="K8" s="185"/>
      <c r="L8" s="185"/>
      <c r="M8" s="185"/>
    </row>
    <row r="9" spans="1:20" ht="3.75" customHeight="1">
      <c r="B9" s="31"/>
      <c r="D9" s="188"/>
      <c r="E9" s="188"/>
      <c r="F9" s="188"/>
      <c r="G9" s="188"/>
      <c r="H9" s="188"/>
    </row>
    <row r="10" spans="1:20">
      <c r="A10" s="189" t="s">
        <v>262</v>
      </c>
      <c r="B10" s="31"/>
      <c r="D10" s="190"/>
      <c r="E10" s="190"/>
      <c r="F10" s="190"/>
      <c r="G10" s="190"/>
      <c r="H10" s="190"/>
    </row>
    <row r="11" spans="1:20">
      <c r="A11" s="446" t="str">
        <f>A21</f>
        <v>[Prod./DL 1: Bezeichnung]</v>
      </c>
      <c r="B11" s="447"/>
      <c r="D11" s="124">
        <f>D25</f>
        <v>0</v>
      </c>
      <c r="E11" s="193"/>
      <c r="F11" s="124">
        <f>F25</f>
        <v>0</v>
      </c>
      <c r="G11" s="193"/>
      <c r="H11" s="124">
        <f>H25</f>
        <v>0</v>
      </c>
      <c r="J11" s="440"/>
      <c r="K11" s="441"/>
      <c r="L11" s="441"/>
      <c r="M11" s="441"/>
    </row>
    <row r="12" spans="1:20">
      <c r="A12" s="446" t="str">
        <f>A29</f>
        <v>[Prod./DL 2: Bezeichnung]</v>
      </c>
      <c r="B12" s="447"/>
      <c r="D12" s="125">
        <f>D33</f>
        <v>0</v>
      </c>
      <c r="E12" s="193"/>
      <c r="F12" s="125">
        <f>F33</f>
        <v>0</v>
      </c>
      <c r="G12" s="193"/>
      <c r="H12" s="125">
        <f>H33</f>
        <v>0</v>
      </c>
      <c r="J12" s="440"/>
      <c r="K12" s="441"/>
      <c r="L12" s="441"/>
      <c r="M12" s="441"/>
    </row>
    <row r="13" spans="1:20">
      <c r="A13" s="446" t="str">
        <f>A37</f>
        <v>[Prod./DL 3: Bezeichnung]</v>
      </c>
      <c r="B13" s="447"/>
      <c r="D13" s="125">
        <f>D41</f>
        <v>0</v>
      </c>
      <c r="E13" s="193"/>
      <c r="F13" s="125">
        <f>F41</f>
        <v>0</v>
      </c>
      <c r="G13" s="193"/>
      <c r="H13" s="125">
        <f>H41</f>
        <v>0</v>
      </c>
      <c r="J13" s="440"/>
      <c r="K13" s="441"/>
      <c r="L13" s="441"/>
      <c r="M13" s="441"/>
    </row>
    <row r="14" spans="1:20">
      <c r="A14" s="444" t="s">
        <v>203</v>
      </c>
      <c r="B14" s="445"/>
      <c r="D14" s="80"/>
      <c r="E14" s="190"/>
      <c r="F14" s="80"/>
      <c r="G14" s="190"/>
      <c r="H14" s="80"/>
      <c r="J14" s="440"/>
      <c r="K14" s="441"/>
      <c r="L14" s="441"/>
      <c r="M14" s="441"/>
    </row>
    <row r="15" spans="1:20">
      <c r="A15" s="444" t="s">
        <v>203</v>
      </c>
      <c r="B15" s="445"/>
      <c r="D15" s="80"/>
      <c r="E15" s="190"/>
      <c r="F15" s="80"/>
      <c r="G15" s="190"/>
      <c r="H15" s="80"/>
      <c r="J15" s="440"/>
      <c r="K15" s="441"/>
      <c r="L15" s="441"/>
      <c r="M15" s="441"/>
    </row>
    <row r="16" spans="1:20" ht="6" customHeight="1">
      <c r="A16" s="189"/>
      <c r="B16" s="31"/>
      <c r="D16" s="190"/>
      <c r="E16" s="190"/>
      <c r="F16" s="190"/>
      <c r="G16" s="190"/>
      <c r="H16" s="190"/>
    </row>
    <row r="17" spans="1:13">
      <c r="A17" s="442" t="s">
        <v>261</v>
      </c>
      <c r="B17" s="443"/>
      <c r="C17" s="6"/>
      <c r="D17" s="126">
        <f>SUM(D10:D16)</f>
        <v>0</v>
      </c>
      <c r="E17" s="74"/>
      <c r="F17" s="126">
        <f>SUM(F10:F16)</f>
        <v>0</v>
      </c>
      <c r="G17" s="74"/>
      <c r="H17" s="126">
        <f>SUM(H10:H16)</f>
        <v>0</v>
      </c>
      <c r="J17" s="440"/>
      <c r="K17" s="441"/>
      <c r="L17" s="441"/>
      <c r="M17" s="441"/>
    </row>
    <row r="18" spans="1:13" ht="12" customHeight="1"/>
    <row r="19" spans="1:13">
      <c r="A19" s="196" t="s">
        <v>193</v>
      </c>
      <c r="B19" s="197"/>
      <c r="C19" s="197"/>
      <c r="D19" s="198" t="str">
        <f ca="1">D8</f>
        <v>Plan 2027</v>
      </c>
      <c r="E19" s="197"/>
      <c r="F19" s="198" t="str">
        <f ca="1">F8</f>
        <v>Plan 2028</v>
      </c>
      <c r="G19" s="197"/>
      <c r="H19" s="198" t="str">
        <f ca="1">H8</f>
        <v>Plan 2029</v>
      </c>
      <c r="J19" s="185" t="s">
        <v>204</v>
      </c>
      <c r="K19" s="185"/>
      <c r="L19" s="185"/>
      <c r="M19" s="185"/>
    </row>
    <row r="20" spans="1:13" ht="3.75" customHeight="1">
      <c r="B20" s="31"/>
      <c r="D20" s="188"/>
      <c r="E20" s="188"/>
      <c r="F20" s="188"/>
      <c r="G20" s="188"/>
      <c r="H20" s="188"/>
    </row>
    <row r="21" spans="1:13" ht="12.95" customHeight="1">
      <c r="A21" s="440" t="s">
        <v>254</v>
      </c>
      <c r="B21" s="441"/>
    </row>
    <row r="22" spans="1:13">
      <c r="A22" s="448" t="s">
        <v>201</v>
      </c>
      <c r="B22" s="449"/>
      <c r="D22" s="81"/>
      <c r="F22" s="81"/>
      <c r="H22" s="81"/>
      <c r="J22" s="440"/>
      <c r="K22" s="441"/>
      <c r="L22" s="441"/>
      <c r="M22" s="441"/>
    </row>
    <row r="23" spans="1:13">
      <c r="A23" s="448" t="s">
        <v>263</v>
      </c>
      <c r="B23" s="449"/>
      <c r="D23" s="82"/>
      <c r="F23" s="82"/>
      <c r="H23" s="82"/>
      <c r="J23" s="440"/>
      <c r="K23" s="441"/>
      <c r="L23" s="441"/>
      <c r="M23" s="441"/>
    </row>
    <row r="24" spans="1:13">
      <c r="A24" s="448" t="s">
        <v>267</v>
      </c>
      <c r="B24" s="449"/>
      <c r="D24" s="82"/>
      <c r="F24" s="82"/>
      <c r="H24" s="82"/>
      <c r="J24" s="440"/>
      <c r="K24" s="441"/>
      <c r="L24" s="441"/>
      <c r="M24" s="441"/>
    </row>
    <row r="25" spans="1:13">
      <c r="A25" s="448" t="s">
        <v>186</v>
      </c>
      <c r="B25" s="449"/>
      <c r="D25" s="200">
        <f>D22*D23</f>
        <v>0</v>
      </c>
      <c r="F25" s="200">
        <f>F22*F23</f>
        <v>0</v>
      </c>
      <c r="H25" s="200">
        <f>H22*H23</f>
        <v>0</v>
      </c>
      <c r="J25" s="440"/>
      <c r="K25" s="441"/>
      <c r="L25" s="441"/>
      <c r="M25" s="441"/>
    </row>
    <row r="26" spans="1:13">
      <c r="A26" s="448" t="s">
        <v>264</v>
      </c>
      <c r="B26" s="449"/>
      <c r="D26" s="201">
        <f>D23-D24</f>
        <v>0</v>
      </c>
      <c r="F26" s="201">
        <f>F23-F24</f>
        <v>0</v>
      </c>
      <c r="H26" s="201">
        <f>H23-H24</f>
        <v>0</v>
      </c>
      <c r="J26" s="440"/>
      <c r="K26" s="441"/>
      <c r="L26" s="441"/>
      <c r="M26" s="441"/>
    </row>
    <row r="27" spans="1:13">
      <c r="A27" s="448" t="s">
        <v>265</v>
      </c>
      <c r="B27" s="449"/>
      <c r="D27" s="202" t="str">
        <f>IFERROR(D26/D23,"k.A.")</f>
        <v>k.A.</v>
      </c>
      <c r="F27" s="202" t="str">
        <f>IFERROR(F26/F23,"k.A.")</f>
        <v>k.A.</v>
      </c>
      <c r="H27" s="202" t="str">
        <f>IFERROR(H26/H23,"k.A.")</f>
        <v>k.A.</v>
      </c>
      <c r="J27" s="440"/>
      <c r="K27" s="441"/>
      <c r="L27" s="441"/>
      <c r="M27" s="441"/>
    </row>
    <row r="28" spans="1:13" ht="3.75" customHeight="1">
      <c r="B28" s="31"/>
      <c r="D28" s="188"/>
      <c r="E28" s="188"/>
      <c r="F28" s="188"/>
      <c r="G28" s="188"/>
      <c r="H28" s="188"/>
    </row>
    <row r="29" spans="1:13">
      <c r="A29" s="440" t="s">
        <v>290</v>
      </c>
      <c r="B29" s="441"/>
    </row>
    <row r="30" spans="1:13">
      <c r="A30" s="448" t="s">
        <v>201</v>
      </c>
      <c r="B30" s="449"/>
      <c r="D30" s="81"/>
      <c r="F30" s="81"/>
      <c r="H30" s="81"/>
      <c r="J30" s="440"/>
      <c r="K30" s="441"/>
      <c r="L30" s="441"/>
      <c r="M30" s="441"/>
    </row>
    <row r="31" spans="1:13">
      <c r="A31" s="448" t="s">
        <v>263</v>
      </c>
      <c r="B31" s="449"/>
      <c r="D31" s="82"/>
      <c r="F31" s="82"/>
      <c r="H31" s="82"/>
      <c r="J31" s="440"/>
      <c r="K31" s="441"/>
      <c r="L31" s="441"/>
      <c r="M31" s="441"/>
    </row>
    <row r="32" spans="1:13">
      <c r="A32" s="448" t="s">
        <v>267</v>
      </c>
      <c r="B32" s="449"/>
      <c r="D32" s="82"/>
      <c r="F32" s="82"/>
      <c r="H32" s="82"/>
      <c r="J32" s="440"/>
      <c r="K32" s="441"/>
      <c r="L32" s="441"/>
      <c r="M32" s="441"/>
    </row>
    <row r="33" spans="1:13">
      <c r="A33" s="448" t="s">
        <v>186</v>
      </c>
      <c r="B33" s="449"/>
      <c r="D33" s="200">
        <f>D30*D31</f>
        <v>0</v>
      </c>
      <c r="F33" s="200">
        <f>F30*F31</f>
        <v>0</v>
      </c>
      <c r="H33" s="200">
        <f>H30*H31</f>
        <v>0</v>
      </c>
      <c r="J33" s="440"/>
      <c r="K33" s="441"/>
      <c r="L33" s="441"/>
      <c r="M33" s="441"/>
    </row>
    <row r="34" spans="1:13">
      <c r="A34" s="448" t="s">
        <v>264</v>
      </c>
      <c r="B34" s="449"/>
      <c r="D34" s="201">
        <f>D31-D32</f>
        <v>0</v>
      </c>
      <c r="F34" s="201">
        <f>F31-F32</f>
        <v>0</v>
      </c>
      <c r="H34" s="201">
        <f>H31-H32</f>
        <v>0</v>
      </c>
      <c r="J34" s="440"/>
      <c r="K34" s="441"/>
      <c r="L34" s="441"/>
      <c r="M34" s="441"/>
    </row>
    <row r="35" spans="1:13">
      <c r="A35" s="448" t="s">
        <v>265</v>
      </c>
      <c r="B35" s="449"/>
      <c r="D35" s="202" t="str">
        <f>IFERROR(D34/D31,"k.A.")</f>
        <v>k.A.</v>
      </c>
      <c r="F35" s="202" t="str">
        <f>IFERROR(F34/F31,"k.A.")</f>
        <v>k.A.</v>
      </c>
      <c r="H35" s="202" t="str">
        <f>IFERROR(H34/H31,"k.A.")</f>
        <v>k.A.</v>
      </c>
      <c r="J35" s="440"/>
      <c r="K35" s="441"/>
      <c r="L35" s="441"/>
      <c r="M35" s="441"/>
    </row>
    <row r="36" spans="1:13" ht="3.75" customHeight="1">
      <c r="B36" s="31"/>
      <c r="D36" s="188"/>
      <c r="E36" s="188"/>
      <c r="F36" s="188"/>
      <c r="G36" s="188"/>
      <c r="H36" s="188"/>
    </row>
    <row r="37" spans="1:13">
      <c r="A37" s="440" t="s">
        <v>291</v>
      </c>
      <c r="B37" s="441"/>
    </row>
    <row r="38" spans="1:13">
      <c r="A38" s="448" t="s">
        <v>201</v>
      </c>
      <c r="B38" s="449"/>
      <c r="D38" s="81"/>
      <c r="F38" s="81"/>
      <c r="H38" s="81"/>
      <c r="J38" s="440"/>
      <c r="K38" s="441"/>
      <c r="L38" s="441"/>
      <c r="M38" s="441"/>
    </row>
    <row r="39" spans="1:13">
      <c r="A39" s="448" t="s">
        <v>263</v>
      </c>
      <c r="B39" s="449"/>
      <c r="D39" s="82"/>
      <c r="F39" s="82"/>
      <c r="H39" s="82"/>
      <c r="J39" s="440"/>
      <c r="K39" s="441"/>
      <c r="L39" s="441"/>
      <c r="M39" s="441"/>
    </row>
    <row r="40" spans="1:13">
      <c r="A40" s="448" t="s">
        <v>267</v>
      </c>
      <c r="B40" s="449"/>
      <c r="D40" s="82"/>
      <c r="F40" s="82"/>
      <c r="H40" s="82"/>
      <c r="J40" s="440"/>
      <c r="K40" s="441"/>
      <c r="L40" s="441"/>
      <c r="M40" s="441"/>
    </row>
    <row r="41" spans="1:13">
      <c r="A41" s="448" t="s">
        <v>186</v>
      </c>
      <c r="B41" s="449"/>
      <c r="D41" s="200">
        <f>D38*D39</f>
        <v>0</v>
      </c>
      <c r="F41" s="200">
        <f>F38*F39</f>
        <v>0</v>
      </c>
      <c r="H41" s="200">
        <f>H38*H39</f>
        <v>0</v>
      </c>
      <c r="J41" s="440"/>
      <c r="K41" s="441"/>
      <c r="L41" s="441"/>
      <c r="M41" s="441"/>
    </row>
    <row r="42" spans="1:13">
      <c r="A42" s="448" t="s">
        <v>264</v>
      </c>
      <c r="B42" s="449"/>
      <c r="D42" s="201">
        <f>D39-D40</f>
        <v>0</v>
      </c>
      <c r="F42" s="201">
        <f>F39-F40</f>
        <v>0</v>
      </c>
      <c r="H42" s="201">
        <f>H39-H40</f>
        <v>0</v>
      </c>
      <c r="J42" s="440"/>
      <c r="K42" s="441"/>
      <c r="L42" s="441"/>
      <c r="M42" s="441"/>
    </row>
    <row r="43" spans="1:13">
      <c r="A43" s="448" t="s">
        <v>265</v>
      </c>
      <c r="B43" s="449"/>
      <c r="D43" s="202" t="str">
        <f>IFERROR(D42/D39,"k.A.")</f>
        <v>k.A.</v>
      </c>
      <c r="F43" s="202" t="str">
        <f>IFERROR(F42/F39,"k.A.")</f>
        <v>k.A.</v>
      </c>
      <c r="H43" s="202" t="str">
        <f>IFERROR(H42/H39,"k.A.")</f>
        <v>k.A.</v>
      </c>
      <c r="J43" s="440"/>
      <c r="K43" s="441"/>
      <c r="L43" s="441"/>
      <c r="M43" s="441"/>
    </row>
    <row r="44" spans="1:13" ht="0.95" customHeight="1">
      <c r="B44" s="31"/>
      <c r="D44" s="188"/>
      <c r="E44" s="188"/>
      <c r="F44" s="188"/>
      <c r="G44" s="188"/>
      <c r="H44" s="188"/>
      <c r="J44" s="120"/>
      <c r="K44" s="120"/>
      <c r="L44" s="120"/>
      <c r="M44" s="120"/>
    </row>
    <row r="45" spans="1:13" ht="0.95" customHeight="1">
      <c r="B45" s="31"/>
      <c r="D45" s="188"/>
      <c r="E45" s="188"/>
      <c r="F45" s="188"/>
      <c r="G45" s="188"/>
      <c r="H45" s="188"/>
      <c r="J45" s="120"/>
      <c r="K45" s="120"/>
      <c r="L45" s="120"/>
      <c r="M45" s="120"/>
    </row>
    <row r="46" spans="1:13">
      <c r="A46" s="442" t="s">
        <v>187</v>
      </c>
      <c r="B46" s="443"/>
      <c r="C46" s="6"/>
      <c r="D46" s="203">
        <f>D25+D33+D41</f>
        <v>0</v>
      </c>
      <c r="E46" s="74"/>
      <c r="F46" s="126">
        <f>F25+F33+F41</f>
        <v>0</v>
      </c>
      <c r="G46" s="74"/>
      <c r="H46" s="126">
        <f>H25+H33+H41</f>
        <v>0</v>
      </c>
      <c r="J46" s="440"/>
      <c r="K46" s="441"/>
      <c r="L46" s="441"/>
      <c r="M46" s="441"/>
    </row>
    <row r="47" spans="1:13">
      <c r="B47" s="31"/>
      <c r="D47" s="188"/>
      <c r="E47" s="188"/>
      <c r="F47" s="188"/>
      <c r="G47" s="188"/>
      <c r="H47" s="188"/>
    </row>
    <row r="48" spans="1:13">
      <c r="A48" s="184" t="s">
        <v>200</v>
      </c>
      <c r="B48" s="185"/>
      <c r="C48" s="6"/>
      <c r="D48" s="186" t="str">
        <f ca="1">D8</f>
        <v>Plan 2027</v>
      </c>
      <c r="E48" s="187"/>
      <c r="F48" s="186" t="str">
        <f ca="1">F8</f>
        <v>Plan 2028</v>
      </c>
      <c r="G48" s="187"/>
      <c r="H48" s="186" t="str">
        <f ca="1">H8</f>
        <v>Plan 2029</v>
      </c>
      <c r="J48" s="185" t="s">
        <v>204</v>
      </c>
      <c r="K48" s="185"/>
      <c r="L48" s="185"/>
      <c r="M48" s="185"/>
    </row>
    <row r="49" spans="1:13" ht="3.75" customHeight="1">
      <c r="B49" s="31"/>
      <c r="D49" s="188"/>
      <c r="E49" s="188"/>
      <c r="F49" s="188"/>
      <c r="G49" s="188"/>
      <c r="H49" s="188"/>
    </row>
    <row r="50" spans="1:13">
      <c r="A50" s="444"/>
      <c r="B50" s="445"/>
      <c r="D50" s="83"/>
      <c r="E50" s="190"/>
      <c r="F50" s="83"/>
      <c r="G50" s="190"/>
      <c r="H50" s="83"/>
      <c r="J50" s="440"/>
      <c r="K50" s="441"/>
      <c r="L50" s="441"/>
      <c r="M50" s="441"/>
    </row>
    <row r="51" spans="1:13">
      <c r="A51" s="444"/>
      <c r="B51" s="445"/>
      <c r="D51" s="80"/>
      <c r="E51" s="190"/>
      <c r="F51" s="80"/>
      <c r="G51" s="190"/>
      <c r="H51" s="80"/>
      <c r="J51" s="440"/>
      <c r="K51" s="441"/>
      <c r="L51" s="441"/>
      <c r="M51" s="441"/>
    </row>
    <row r="52" spans="1:13">
      <c r="A52" s="444"/>
      <c r="B52" s="445"/>
      <c r="D52" s="80"/>
      <c r="E52" s="190"/>
      <c r="F52" s="80"/>
      <c r="G52" s="190"/>
      <c r="H52" s="80"/>
      <c r="J52" s="440"/>
      <c r="K52" s="441"/>
      <c r="L52" s="441"/>
      <c r="M52" s="441"/>
    </row>
    <row r="53" spans="1:13">
      <c r="A53" s="444"/>
      <c r="B53" s="445"/>
      <c r="D53" s="80"/>
      <c r="E53" s="190"/>
      <c r="F53" s="80"/>
      <c r="G53" s="190"/>
      <c r="H53" s="80"/>
      <c r="J53" s="440"/>
      <c r="K53" s="441"/>
      <c r="L53" s="441"/>
      <c r="M53" s="441"/>
    </row>
    <row r="54" spans="1:13">
      <c r="A54" s="444"/>
      <c r="B54" s="445"/>
      <c r="D54" s="80"/>
      <c r="E54" s="190"/>
      <c r="F54" s="80"/>
      <c r="G54" s="190"/>
      <c r="H54" s="80"/>
      <c r="J54" s="440"/>
      <c r="K54" s="441"/>
      <c r="L54" s="441"/>
      <c r="M54" s="441"/>
    </row>
    <row r="55" spans="1:13">
      <c r="A55" s="444"/>
      <c r="B55" s="445"/>
      <c r="D55" s="80"/>
      <c r="E55" s="190"/>
      <c r="F55" s="80"/>
      <c r="G55" s="190"/>
      <c r="H55" s="80"/>
      <c r="J55" s="440"/>
      <c r="K55" s="441"/>
      <c r="L55" s="441"/>
      <c r="M55" s="441"/>
    </row>
    <row r="56" spans="1:13">
      <c r="A56" s="444"/>
      <c r="B56" s="445"/>
      <c r="D56" s="80"/>
      <c r="E56" s="190"/>
      <c r="F56" s="80"/>
      <c r="G56" s="190"/>
      <c r="H56" s="80"/>
      <c r="J56" s="440"/>
      <c r="K56" s="441"/>
      <c r="L56" s="441"/>
      <c r="M56" s="441"/>
    </row>
    <row r="57" spans="1:13">
      <c r="A57" s="444"/>
      <c r="B57" s="445"/>
      <c r="D57" s="84"/>
      <c r="E57" s="190"/>
      <c r="F57" s="84"/>
      <c r="G57" s="190"/>
      <c r="H57" s="84"/>
      <c r="J57" s="440"/>
      <c r="K57" s="441"/>
      <c r="L57" s="441"/>
      <c r="M57" s="441"/>
    </row>
    <row r="58" spans="1:13">
      <c r="A58" s="444"/>
      <c r="B58" s="445"/>
      <c r="D58" s="80"/>
      <c r="E58" s="190"/>
      <c r="F58" s="80"/>
      <c r="G58" s="190"/>
      <c r="H58" s="80"/>
      <c r="J58" s="440"/>
      <c r="K58" s="441"/>
      <c r="L58" s="441"/>
      <c r="M58" s="441"/>
    </row>
    <row r="59" spans="1:13">
      <c r="A59" s="444"/>
      <c r="B59" s="445"/>
      <c r="D59" s="80"/>
      <c r="E59" s="190"/>
      <c r="F59" s="80"/>
      <c r="G59" s="190"/>
      <c r="H59" s="80"/>
      <c r="J59" s="440"/>
      <c r="K59" s="441"/>
      <c r="L59" s="441"/>
      <c r="M59" s="441"/>
    </row>
    <row r="60" spans="1:13">
      <c r="A60" s="444"/>
      <c r="B60" s="445"/>
      <c r="D60" s="80"/>
      <c r="E60" s="190"/>
      <c r="F60" s="80"/>
      <c r="G60" s="190"/>
      <c r="H60" s="80"/>
      <c r="J60" s="440"/>
      <c r="K60" s="441"/>
      <c r="L60" s="441"/>
      <c r="M60" s="441"/>
    </row>
    <row r="61" spans="1:13">
      <c r="A61" s="444"/>
      <c r="B61" s="445"/>
      <c r="D61" s="80"/>
      <c r="E61" s="190"/>
      <c r="F61" s="80"/>
      <c r="G61" s="190"/>
      <c r="H61" s="80"/>
      <c r="J61" s="440"/>
      <c r="K61" s="441"/>
      <c r="L61" s="441"/>
      <c r="M61" s="441"/>
    </row>
    <row r="62" spans="1:13">
      <c r="A62" s="444"/>
      <c r="B62" s="445"/>
      <c r="D62" s="80"/>
      <c r="E62" s="190"/>
      <c r="F62" s="80"/>
      <c r="G62" s="190"/>
      <c r="H62" s="80"/>
      <c r="J62" s="440"/>
      <c r="K62" s="441"/>
      <c r="L62" s="441"/>
      <c r="M62" s="441"/>
    </row>
    <row r="63" spans="1:13">
      <c r="A63" s="444"/>
      <c r="B63" s="445"/>
      <c r="D63" s="80"/>
      <c r="E63" s="190"/>
      <c r="F63" s="80"/>
      <c r="G63" s="190"/>
      <c r="H63" s="80"/>
      <c r="J63" s="440"/>
      <c r="K63" s="441"/>
      <c r="L63" s="441"/>
      <c r="M63" s="441"/>
    </row>
    <row r="64" spans="1:13">
      <c r="A64" s="444"/>
      <c r="B64" s="445"/>
      <c r="D64" s="80"/>
      <c r="E64" s="190"/>
      <c r="F64" s="80"/>
      <c r="G64" s="190"/>
      <c r="H64" s="80"/>
      <c r="J64" s="440"/>
      <c r="K64" s="441"/>
      <c r="L64" s="441"/>
      <c r="M64" s="441"/>
    </row>
  </sheetData>
  <sheetProtection sheet="1" objects="1" scenarios="1" formatColumns="0" formatRows="0"/>
  <mergeCells count="83">
    <mergeCell ref="A42:B42"/>
    <mergeCell ref="A43:B43"/>
    <mergeCell ref="A37:B37"/>
    <mergeCell ref="A38:B38"/>
    <mergeCell ref="A39:B39"/>
    <mergeCell ref="A40:B40"/>
    <mergeCell ref="A41:B41"/>
    <mergeCell ref="A34:B34"/>
    <mergeCell ref="A35:B35"/>
    <mergeCell ref="A26:B26"/>
    <mergeCell ref="A27:B27"/>
    <mergeCell ref="A21:B21"/>
    <mergeCell ref="A22:B22"/>
    <mergeCell ref="A23:B23"/>
    <mergeCell ref="A24:B24"/>
    <mergeCell ref="A25:B25"/>
    <mergeCell ref="A29:B29"/>
    <mergeCell ref="A30:B30"/>
    <mergeCell ref="A31:B31"/>
    <mergeCell ref="A32:B32"/>
    <mergeCell ref="A33:B33"/>
    <mergeCell ref="A11:B11"/>
    <mergeCell ref="A12:B12"/>
    <mergeCell ref="A13:B13"/>
    <mergeCell ref="A14:B14"/>
    <mergeCell ref="A15:B15"/>
    <mergeCell ref="A50:B50"/>
    <mergeCell ref="A51:B51"/>
    <mergeCell ref="A52:B52"/>
    <mergeCell ref="A53:B53"/>
    <mergeCell ref="A54:B54"/>
    <mergeCell ref="A55:B55"/>
    <mergeCell ref="A56:B56"/>
    <mergeCell ref="A57:B57"/>
    <mergeCell ref="A58:B58"/>
    <mergeCell ref="A64:B64"/>
    <mergeCell ref="A59:B59"/>
    <mergeCell ref="A60:B60"/>
    <mergeCell ref="A61:B61"/>
    <mergeCell ref="A62:B62"/>
    <mergeCell ref="A63:B63"/>
    <mergeCell ref="A17:B17"/>
    <mergeCell ref="A46:B46"/>
    <mergeCell ref="J11:M11"/>
    <mergeCell ref="J12:M12"/>
    <mergeCell ref="J13:M13"/>
    <mergeCell ref="J14:M14"/>
    <mergeCell ref="J15:M15"/>
    <mergeCell ref="J17:M17"/>
    <mergeCell ref="J22:M22"/>
    <mergeCell ref="J23:M23"/>
    <mergeCell ref="J24:M24"/>
    <mergeCell ref="J25:M25"/>
    <mergeCell ref="J26:M26"/>
    <mergeCell ref="J27:M27"/>
    <mergeCell ref="J30:M30"/>
    <mergeCell ref="J31:M31"/>
    <mergeCell ref="J32:M32"/>
    <mergeCell ref="J33:M33"/>
    <mergeCell ref="J34:M34"/>
    <mergeCell ref="J35:M35"/>
    <mergeCell ref="J38:M38"/>
    <mergeCell ref="J39:M39"/>
    <mergeCell ref="J40:M40"/>
    <mergeCell ref="J41:M41"/>
    <mergeCell ref="J42:M42"/>
    <mergeCell ref="J43:M43"/>
    <mergeCell ref="J46:M46"/>
    <mergeCell ref="J50:M50"/>
    <mergeCell ref="J51:M51"/>
    <mergeCell ref="J52:M52"/>
    <mergeCell ref="J53:M53"/>
    <mergeCell ref="J54:M54"/>
    <mergeCell ref="J55:M55"/>
    <mergeCell ref="J56:M56"/>
    <mergeCell ref="J57:M57"/>
    <mergeCell ref="J58:M58"/>
    <mergeCell ref="J64:M64"/>
    <mergeCell ref="J59:M59"/>
    <mergeCell ref="J60:M60"/>
    <mergeCell ref="J61:M61"/>
    <mergeCell ref="J62:M62"/>
    <mergeCell ref="J63:M63"/>
  </mergeCells>
  <phoneticPr fontId="8" type="noConversion"/>
  <dataValidations count="9">
    <dataValidation type="whole" operator="greaterThanOrEqual" allowBlank="1" showInputMessage="1" showErrorMessage="1" errorTitle="Ungültige Eingabe" error="Nur ganze Zahlen ≥ 0 sind erlaubt." promptTitle="Umsatz" prompt="Bitte geben Sie einen Betrag ≥ 0 ein (ganzzahlig)." sqref="D10:D13 F10:F13 H10:H13 D16 F16 H16" xr:uid="{CF90EC9F-864F-4A3E-8671-FA3C54DB0AA3}">
      <formula1>0</formula1>
    </dataValidation>
    <dataValidation type="whole" operator="greaterThanOrEqual" allowBlank="1" showInputMessage="1" showErrorMessage="1" errorTitle="Ungültige Menge" error="Bitte positiven ganzzahligen Wert eingeben." sqref="D22 H38 F38 D38 H30 F30 D30 H22 F22" xr:uid="{67C16C8F-BE5B-40D7-91EF-A33ACF710C14}">
      <formula1>0</formula1>
    </dataValidation>
    <dataValidation type="decimal" operator="greaterThanOrEqual" allowBlank="1" showInputMessage="1" showErrorMessage="1" errorTitle="Ungültiger Betrag" error="Kosten/Preise müssen positiv sein." promptTitle="Herstellkosten" prompt="Herstellkosten exkl. MWST pro Einheit." sqref="H40 D24 F24 H24 D32 F32 H32 D40 F40" xr:uid="{8FC10CCC-B47E-476A-A91A-3847A400F52E}">
      <formula1>0</formula1>
    </dataValidation>
    <dataValidation allowBlank="1" showInputMessage="1" showErrorMessage="1" promptTitle="Total Umsatz Kalkulation" prompt="Dieser Wert kann in den Umsatzzeilen oben (D11:D16) als Referenz verwendet werden, z.B. =D46 für den Gesamtumsatz aus der Kalkulation." sqref="D46" xr:uid="{75FC5D5D-0179-44CE-8F14-7E2C85BEE1DD}"/>
    <dataValidation allowBlank="1" showInputMessage="1" showErrorMessage="1" promptTitle="Nettoumsatz" prompt="Alle Umsätze exkl. MWST erfassen. Die MWST wird in der Liquiditätsplanung automatisch berücksichtigt." sqref="A10" xr:uid="{D4CA8110-4BBD-4B29-AEC7-7C61DBE36437}"/>
    <dataValidation type="decimal" operator="greaterThanOrEqual" allowBlank="1" showInputMessage="1" showErrorMessage="1" errorTitle="Ungültiger Betrag" error="Kosten/Preise müssen positiv sein." promptTitle="Verkaufspreis" prompt="Netto-Verkaufspreis exkl. MWST pro Einheit." sqref="D23 F23 H23 D31 F31 H31 D39 F39 H39" xr:uid="{0E754C2A-DEDE-4300-A820-1EC572142790}">
      <formula1>0</formula1>
    </dataValidation>
    <dataValidation type="whole" operator="greaterThanOrEqual" allowBlank="1" showInputMessage="1" showErrorMessage="1" errorTitle="Ungültige Eingabe" error="Nur ganze Zahlen ≥ 0 sind erlaubt." promptTitle="Weiterer Umsatz" prompt="Nettoumsatz exkl. MWST." sqref="D14 F14 H14 D15 F15 H15" xr:uid="{D59F40E3-E392-4CAD-8E41-87FEA0F17258}">
      <formula1>0</formula1>
    </dataValidation>
    <dataValidation allowBlank="1" showInputMessage="1" showErrorMessage="1" promptTitle="Total Nettoumsatz" prompt="Summe aller Umsätze exkl. MWST. Fliesst in die Erfolgsrechnung und Liquiditätsplanung." sqref="A17" xr:uid="{7636BDA5-1A4A-4796-8FBD-066CCC4F85F2}"/>
    <dataValidation allowBlank="1" showInputMessage="1" showErrorMessage="1" promptTitle="Verkaufspreis" prompt="Netto-Verkaufspreis exkl. MWST pro Einheit." sqref="A23 A31 A39" xr:uid="{2FF6BB65-BA73-4AE9-B04F-FBE17916861C}"/>
  </dataValidations>
  <hyperlinks>
    <hyperlink ref="A4" location="Titelseite!A4" display="Titelseite!A4" xr:uid="{00000000-0004-0000-0200-000000000000}"/>
  </hyperlinks>
  <pageMargins left="0.78740157480314965" right="0.78740157480314965" top="0.78740157480314965" bottom="0.78740157480314965" header="0.51181102362204722" footer="0.31496062992125984"/>
  <pageSetup paperSize="9" orientation="landscape" r:id="rId1"/>
  <headerFooter alignWithMargins="0">
    <oddFooter>&amp;L&amp;"Arial,Standard"&amp;8&amp;K01+049&amp;D&amp;C&amp;"Arial,Standard"&amp;8&amp;K01+049© Vorlage: Stocker Unternehmensentwicklung AG (www.stocker.pro)&amp;R&amp;"Arial,Standard"&amp;8&amp;K01+049Seite &amp;P/&amp;N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1"/>
  <dimension ref="A4:S89"/>
  <sheetViews>
    <sheetView showGridLines="0" zoomScaleNormal="100" zoomScaleSheetLayoutView="100" workbookViewId="0">
      <selection activeCell="A6" sqref="A6"/>
    </sheetView>
  </sheetViews>
  <sheetFormatPr baseColWidth="10" defaultColWidth="11.42578125" defaultRowHeight="12.75" outlineLevelRow="1"/>
  <cols>
    <col min="1" max="1" width="54.5703125" style="13" bestFit="1" customWidth="1"/>
    <col min="2" max="2" width="0.85546875" style="10" customWidth="1"/>
    <col min="3" max="3" width="12.7109375" style="29" customWidth="1"/>
    <col min="4" max="4" width="0.85546875" style="10" customWidth="1"/>
    <col min="5" max="5" width="12.7109375" style="29" customWidth="1"/>
    <col min="6" max="6" width="0.85546875" style="10" customWidth="1"/>
    <col min="7" max="7" width="12.7109375" style="29" customWidth="1"/>
    <col min="8" max="8" width="0.85546875" style="10" customWidth="1"/>
    <col min="9" max="9" width="8.7109375" style="10" customWidth="1"/>
    <col min="10" max="10" width="7.85546875" style="10" customWidth="1"/>
    <col min="11" max="11" width="19.140625" style="10" customWidth="1"/>
    <col min="12" max="12" width="16" style="10" customWidth="1"/>
    <col min="13" max="19" width="11.42578125" style="10" customWidth="1"/>
    <col min="20" max="16384" width="11.42578125" style="10"/>
  </cols>
  <sheetData>
    <row r="4" spans="1:19" s="24" customFormat="1" ht="18">
      <c r="A4" s="15" t="str">
        <f>Titelseite!A17</f>
        <v>[Finanzplan 20XX-20XX]</v>
      </c>
      <c r="C4" s="23"/>
      <c r="D4" s="22"/>
      <c r="E4" s="23"/>
      <c r="F4" s="22"/>
      <c r="G4" s="23"/>
      <c r="H4" s="22"/>
      <c r="I4" s="22"/>
      <c r="K4" s="40"/>
      <c r="L4" s="22"/>
      <c r="M4" s="22"/>
      <c r="N4" s="22"/>
      <c r="O4" s="23"/>
      <c r="P4" s="22"/>
      <c r="Q4" s="23"/>
      <c r="R4" s="22"/>
    </row>
    <row r="5" spans="1:19" s="8" customFormat="1" ht="12.75" customHeight="1">
      <c r="A5" s="8" t="str">
        <f>Titelseite!A18</f>
        <v>[Ihre Firma / Ihr Projekt]</v>
      </c>
      <c r="C5" s="25"/>
      <c r="D5" s="18"/>
      <c r="E5" s="25"/>
      <c r="F5" s="18"/>
      <c r="G5" s="25"/>
      <c r="H5" s="18"/>
      <c r="I5" s="18"/>
      <c r="K5" s="41"/>
      <c r="L5" s="18"/>
      <c r="M5" s="18"/>
      <c r="N5" s="18"/>
      <c r="O5" s="25"/>
      <c r="P5" s="18"/>
      <c r="Q5" s="25"/>
      <c r="R5" s="18"/>
    </row>
    <row r="6" spans="1:19" s="28" customFormat="1" ht="12.75" customHeight="1">
      <c r="A6" s="42"/>
      <c r="C6" s="27"/>
      <c r="D6" s="26"/>
      <c r="E6" s="27"/>
      <c r="F6" s="26"/>
      <c r="G6" s="27"/>
      <c r="H6" s="26"/>
      <c r="I6" s="26"/>
      <c r="K6" s="42"/>
      <c r="L6" s="26"/>
      <c r="M6" s="26"/>
      <c r="N6" s="26"/>
      <c r="O6" s="27"/>
      <c r="P6" s="26"/>
      <c r="Q6" s="27"/>
      <c r="R6" s="26"/>
    </row>
    <row r="7" spans="1:19" s="28" customFormat="1" ht="12.75" customHeight="1">
      <c r="A7" s="42"/>
      <c r="C7" s="27"/>
      <c r="D7" s="26"/>
      <c r="E7" s="27"/>
      <c r="F7" s="26"/>
      <c r="G7" s="27"/>
      <c r="H7" s="26"/>
      <c r="I7" s="26"/>
      <c r="K7" s="42"/>
      <c r="L7" s="26"/>
      <c r="M7" s="26"/>
      <c r="N7" s="26"/>
      <c r="O7" s="27"/>
      <c r="P7" s="26"/>
      <c r="Q7" s="27"/>
      <c r="R7" s="26"/>
    </row>
    <row r="8" spans="1:19">
      <c r="A8" s="184" t="s">
        <v>266</v>
      </c>
      <c r="B8" s="6"/>
      <c r="C8" s="186" t="str">
        <f ca="1">IF(ISNUMBER(Titelseite!$B$24),"Plan "&amp;Titelseite!$B$24,"Plan Jahr 1")</f>
        <v>Plan 2027</v>
      </c>
      <c r="D8" s="187"/>
      <c r="E8" s="186" t="str">
        <f ca="1">IF(ISNUMBER(Titelseite!$B$24),"Plan "&amp;Titelseite!$B$24+1,"Plan Jahr 2")</f>
        <v>Plan 2028</v>
      </c>
      <c r="F8" s="187"/>
      <c r="G8" s="186" t="str">
        <f ca="1">IF(ISNUMBER(Titelseite!$B$24),"Plan "&amp;Titelseite!$B$24+2,"Plan Jahr 3")</f>
        <v>Plan 2029</v>
      </c>
      <c r="H8" s="187"/>
      <c r="I8" s="184" t="s">
        <v>204</v>
      </c>
      <c r="J8" s="184"/>
      <c r="K8" s="184"/>
      <c r="L8" s="58"/>
      <c r="M8" s="58"/>
      <c r="N8" s="58"/>
      <c r="O8" s="58"/>
      <c r="P8" s="58"/>
      <c r="Q8" s="58"/>
      <c r="R8" s="58"/>
      <c r="S8" s="58"/>
    </row>
    <row r="9" spans="1:19" ht="3.75" customHeight="1">
      <c r="C9" s="188"/>
      <c r="D9" s="188"/>
      <c r="E9" s="188"/>
      <c r="F9" s="188"/>
      <c r="G9" s="188"/>
      <c r="H9" s="188"/>
    </row>
    <row r="10" spans="1:19">
      <c r="A10" s="417" t="s">
        <v>294</v>
      </c>
      <c r="C10" s="124">
        <f>'1 Umsatz'!D22*'1 Umsatz'!D24+'1 Umsatz'!D30*'1 Umsatz'!D32+'1 Umsatz'!D38*'1 Umsatz'!D40</f>
        <v>0</v>
      </c>
      <c r="D10" s="204"/>
      <c r="E10" s="124">
        <f>'1 Umsatz'!F22*'1 Umsatz'!F24+'1 Umsatz'!F30*'1 Umsatz'!F32+'1 Umsatz'!F38*'1 Umsatz'!F40</f>
        <v>0</v>
      </c>
      <c r="F10" s="204"/>
      <c r="G10" s="124">
        <f>'1 Umsatz'!H22*'1 Umsatz'!H24+'1 Umsatz'!H30*'1 Umsatz'!H32+'1 Umsatz'!H38*'1 Umsatz'!H40</f>
        <v>0</v>
      </c>
      <c r="H10" s="190"/>
      <c r="I10" s="440"/>
      <c r="J10" s="441"/>
      <c r="K10" s="441"/>
    </row>
    <row r="11" spans="1:19">
      <c r="A11" s="418" t="s">
        <v>145</v>
      </c>
      <c r="C11" s="124">
        <f>C89</f>
        <v>0</v>
      </c>
      <c r="D11" s="204"/>
      <c r="E11" s="124">
        <f>E89</f>
        <v>0</v>
      </c>
      <c r="F11" s="204"/>
      <c r="G11" s="124">
        <f>G89</f>
        <v>0</v>
      </c>
      <c r="H11" s="190"/>
      <c r="I11" s="440"/>
      <c r="J11" s="441"/>
      <c r="K11" s="441"/>
    </row>
    <row r="12" spans="1:19">
      <c r="A12" s="418" t="s">
        <v>152</v>
      </c>
      <c r="C12" s="84"/>
      <c r="D12" s="190"/>
      <c r="E12" s="84"/>
      <c r="F12" s="190"/>
      <c r="G12" s="84"/>
      <c r="H12" s="190"/>
      <c r="I12" s="440"/>
      <c r="J12" s="441"/>
      <c r="K12" s="441"/>
    </row>
    <row r="13" spans="1:19">
      <c r="A13" s="418" t="s">
        <v>153</v>
      </c>
      <c r="C13" s="84"/>
      <c r="D13" s="190"/>
      <c r="E13" s="84"/>
      <c r="F13" s="190"/>
      <c r="G13" s="84"/>
      <c r="H13" s="190"/>
      <c r="I13" s="440"/>
      <c r="J13" s="441"/>
      <c r="K13" s="441"/>
    </row>
    <row r="14" spans="1:19">
      <c r="A14" s="418" t="s">
        <v>154</v>
      </c>
      <c r="C14" s="84"/>
      <c r="D14" s="190"/>
      <c r="E14" s="84"/>
      <c r="F14" s="190"/>
      <c r="G14" s="84"/>
      <c r="H14" s="190"/>
      <c r="I14" s="440"/>
      <c r="J14" s="441"/>
      <c r="K14" s="441"/>
    </row>
    <row r="15" spans="1:19">
      <c r="A15" s="418" t="s">
        <v>155</v>
      </c>
      <c r="C15" s="84"/>
      <c r="D15" s="190"/>
      <c r="E15" s="84"/>
      <c r="F15" s="190"/>
      <c r="G15" s="84"/>
      <c r="H15" s="190"/>
      <c r="I15" s="440"/>
      <c r="J15" s="441"/>
      <c r="K15" s="441"/>
    </row>
    <row r="16" spans="1:19">
      <c r="A16" s="419" t="s">
        <v>156</v>
      </c>
      <c r="C16" s="84"/>
      <c r="D16" s="190"/>
      <c r="E16" s="84"/>
      <c r="F16" s="190"/>
      <c r="G16" s="84"/>
      <c r="H16" s="190"/>
      <c r="I16" s="440"/>
      <c r="J16" s="441"/>
      <c r="K16" s="441"/>
    </row>
    <row r="17" spans="1:11">
      <c r="A17" s="419" t="s">
        <v>157</v>
      </c>
      <c r="B17" s="6"/>
      <c r="C17" s="84"/>
      <c r="D17" s="74"/>
      <c r="E17" s="84"/>
      <c r="F17" s="74"/>
      <c r="G17" s="84"/>
      <c r="H17" s="74"/>
      <c r="I17" s="440"/>
      <c r="J17" s="441"/>
      <c r="K17" s="441"/>
    </row>
    <row r="18" spans="1:11">
      <c r="A18" s="419" t="s">
        <v>146</v>
      </c>
      <c r="B18" s="6"/>
      <c r="C18" s="84"/>
      <c r="D18" s="74"/>
      <c r="E18" s="84"/>
      <c r="F18" s="74"/>
      <c r="G18" s="84"/>
      <c r="H18" s="74"/>
      <c r="I18" s="440"/>
      <c r="J18" s="441"/>
      <c r="K18" s="441"/>
    </row>
    <row r="19" spans="1:11">
      <c r="A19" s="419" t="s">
        <v>147</v>
      </c>
      <c r="B19" s="6"/>
      <c r="C19" s="84"/>
      <c r="D19" s="74"/>
      <c r="E19" s="84"/>
      <c r="F19" s="74"/>
      <c r="G19" s="84"/>
      <c r="H19" s="74"/>
      <c r="I19" s="440"/>
      <c r="J19" s="441"/>
      <c r="K19" s="441"/>
    </row>
    <row r="20" spans="1:11">
      <c r="A20" s="419" t="s">
        <v>158</v>
      </c>
      <c r="B20" s="6"/>
      <c r="C20" s="84"/>
      <c r="D20" s="74"/>
      <c r="E20" s="84"/>
      <c r="F20" s="74"/>
      <c r="G20" s="84"/>
      <c r="H20" s="74"/>
      <c r="I20" s="440"/>
      <c r="J20" s="441"/>
      <c r="K20" s="441"/>
    </row>
    <row r="21" spans="1:11">
      <c r="A21" s="419" t="s">
        <v>148</v>
      </c>
      <c r="B21" s="6"/>
      <c r="C21" s="84"/>
      <c r="D21" s="74"/>
      <c r="E21" s="84"/>
      <c r="F21" s="74"/>
      <c r="G21" s="84"/>
      <c r="H21" s="74"/>
      <c r="I21" s="440"/>
      <c r="J21" s="441"/>
      <c r="K21" s="441"/>
    </row>
    <row r="22" spans="1:11">
      <c r="A22" s="419" t="s">
        <v>159</v>
      </c>
      <c r="C22" s="84"/>
      <c r="D22" s="193"/>
      <c r="E22" s="84"/>
      <c r="F22" s="193"/>
      <c r="G22" s="84"/>
      <c r="H22" s="193"/>
      <c r="I22" s="440"/>
      <c r="J22" s="441"/>
      <c r="K22" s="441"/>
    </row>
    <row r="23" spans="1:11" ht="3.75" customHeight="1">
      <c r="A23" s="31"/>
      <c r="C23" s="190"/>
      <c r="D23" s="193"/>
      <c r="E23" s="190"/>
      <c r="F23" s="193"/>
      <c r="G23" s="190"/>
      <c r="H23" s="193"/>
      <c r="I23" s="13"/>
      <c r="J23" s="13"/>
      <c r="K23" s="13"/>
    </row>
    <row r="24" spans="1:11">
      <c r="A24" s="194" t="s">
        <v>98</v>
      </c>
      <c r="B24" s="1"/>
      <c r="C24" s="205">
        <f>SUM(C10:C22)</f>
        <v>0</v>
      </c>
      <c r="D24" s="206"/>
      <c r="E24" s="75">
        <f>SUM(E10:E22)</f>
        <v>0</v>
      </c>
      <c r="F24" s="206"/>
      <c r="G24" s="75">
        <f>SUM(G10:G22)</f>
        <v>0</v>
      </c>
      <c r="H24" s="206"/>
      <c r="I24" s="440"/>
      <c r="J24" s="441"/>
      <c r="K24" s="441"/>
    </row>
    <row r="25" spans="1:11" hidden="1"/>
    <row r="27" spans="1:11">
      <c r="A27" s="184" t="s">
        <v>121</v>
      </c>
      <c r="B27" s="6"/>
      <c r="C27" s="186" t="str">
        <f ca="1">IF(ISNUMBER(Titelseite!$B$24),"Plan "&amp;Titelseite!$B$24,"Plan Jahr 1")</f>
        <v>Plan 2027</v>
      </c>
      <c r="D27" s="187"/>
      <c r="E27" s="186" t="str">
        <f ca="1">IF(ISNUMBER(Titelseite!$B$24),"Plan "&amp;Titelseite!$B$24+1,"Plan Jahr 2")</f>
        <v>Plan 2028</v>
      </c>
      <c r="F27" s="187"/>
      <c r="G27" s="186" t="str">
        <f ca="1">IF(ISNUMBER(Titelseite!$B$24),"Plan "&amp;Titelseite!$B$24+2,"Plan Jahr 3")</f>
        <v>Plan 2029</v>
      </c>
      <c r="H27" s="187"/>
      <c r="I27" s="184" t="s">
        <v>204</v>
      </c>
      <c r="J27" s="184"/>
      <c r="K27" s="184"/>
    </row>
    <row r="28" spans="1:11" ht="3.75" customHeight="1">
      <c r="C28" s="188"/>
      <c r="D28" s="188"/>
      <c r="E28" s="188"/>
      <c r="F28" s="188"/>
      <c r="G28" s="188"/>
      <c r="H28" s="188"/>
    </row>
    <row r="29" spans="1:11">
      <c r="A29" s="207" t="s">
        <v>71</v>
      </c>
      <c r="C29" s="87"/>
      <c r="D29" s="208"/>
      <c r="E29" s="87"/>
      <c r="F29" s="208"/>
      <c r="G29" s="87"/>
      <c r="H29" s="208"/>
      <c r="I29" s="440"/>
      <c r="J29" s="441"/>
      <c r="K29" s="441"/>
    </row>
    <row r="30" spans="1:11">
      <c r="A30" s="199" t="s">
        <v>110</v>
      </c>
      <c r="C30" s="103"/>
      <c r="D30" s="208"/>
      <c r="E30" s="103"/>
      <c r="F30" s="208"/>
      <c r="G30" s="103"/>
      <c r="H30" s="208"/>
      <c r="I30" s="440"/>
      <c r="J30" s="441"/>
      <c r="K30" s="441"/>
    </row>
    <row r="31" spans="1:11">
      <c r="A31" s="199" t="s">
        <v>227</v>
      </c>
      <c r="C31" s="104"/>
      <c r="D31" s="208"/>
      <c r="E31" s="104"/>
      <c r="F31" s="208"/>
      <c r="G31" s="104"/>
      <c r="H31" s="208"/>
      <c r="I31" s="440"/>
      <c r="J31" s="441"/>
      <c r="K31" s="441"/>
    </row>
    <row r="32" spans="1:11">
      <c r="A32" s="199" t="s">
        <v>255</v>
      </c>
      <c r="C32" s="105"/>
      <c r="D32" s="208"/>
      <c r="E32" s="105"/>
      <c r="F32" s="208"/>
      <c r="G32" s="105"/>
      <c r="H32" s="208"/>
      <c r="I32" s="440"/>
      <c r="J32" s="441"/>
      <c r="K32" s="441"/>
    </row>
    <row r="33" spans="1:11" hidden="1"/>
    <row r="35" spans="1:11">
      <c r="A35" s="184" t="s">
        <v>99</v>
      </c>
      <c r="B35" s="6"/>
      <c r="C35" s="186" t="str">
        <f ca="1">IF(ISNUMBER(Titelseite!$B$24),"Plan "&amp;Titelseite!$B$24,"Plan Jahr 1")</f>
        <v>Plan 2027</v>
      </c>
      <c r="D35" s="187"/>
      <c r="E35" s="186" t="str">
        <f ca="1">IF(ISNUMBER(Titelseite!$B$24),"Plan "&amp;Titelseite!$B$24+1,"Plan Jahr 2")</f>
        <v>Plan 2028</v>
      </c>
      <c r="F35" s="187"/>
      <c r="G35" s="186" t="str">
        <f ca="1">IF(ISNUMBER(Titelseite!$B$24),"Plan "&amp;Titelseite!$B$24+2,"Plan Jahr 3")</f>
        <v>Plan 2029</v>
      </c>
      <c r="H35" s="187"/>
      <c r="I35" s="184" t="s">
        <v>204</v>
      </c>
      <c r="J35" s="184"/>
      <c r="K35" s="184"/>
    </row>
    <row r="36" spans="1:11" ht="3.75" customHeight="1">
      <c r="C36" s="188"/>
      <c r="D36" s="188"/>
      <c r="E36" s="188"/>
      <c r="F36" s="188"/>
      <c r="G36" s="188"/>
      <c r="H36" s="188"/>
    </row>
    <row r="37" spans="1:11">
      <c r="A37" s="209" t="str">
        <f>'3 Investitionen'!A45</f>
        <v>Maschinen</v>
      </c>
      <c r="C37" s="84"/>
      <c r="D37" s="190"/>
      <c r="E37" s="84"/>
      <c r="F37" s="190"/>
      <c r="G37" s="84"/>
      <c r="H37" s="190"/>
      <c r="I37" s="440"/>
      <c r="J37" s="441"/>
      <c r="K37" s="441"/>
    </row>
    <row r="38" spans="1:11">
      <c r="A38" s="209" t="str">
        <f>'3 Investitionen'!A46</f>
        <v>Mobilien</v>
      </c>
      <c r="C38" s="84"/>
      <c r="D38" s="190"/>
      <c r="E38" s="84"/>
      <c r="F38" s="190"/>
      <c r="G38" s="84"/>
      <c r="H38" s="190"/>
      <c r="I38" s="440"/>
      <c r="J38" s="441"/>
      <c r="K38" s="441"/>
    </row>
    <row r="39" spans="1:11">
      <c r="A39" s="209" t="str">
        <f>'3 Investitionen'!A47</f>
        <v>Fahrzeuge</v>
      </c>
      <c r="C39" s="84"/>
      <c r="D39" s="190"/>
      <c r="E39" s="84"/>
      <c r="F39" s="190"/>
      <c r="G39" s="84"/>
      <c r="H39" s="190"/>
      <c r="I39" s="440"/>
      <c r="J39" s="441"/>
      <c r="K39" s="441"/>
    </row>
    <row r="40" spans="1:11">
      <c r="A40" s="209" t="str">
        <f>'3 Investitionen'!A48</f>
        <v>Immobilien</v>
      </c>
      <c r="C40" s="84"/>
      <c r="D40" s="74"/>
      <c r="E40" s="84"/>
      <c r="F40" s="74"/>
      <c r="G40" s="84"/>
      <c r="H40" s="74"/>
      <c r="I40" s="440"/>
      <c r="J40" s="441"/>
      <c r="K40" s="441"/>
    </row>
    <row r="41" spans="1:11">
      <c r="A41" s="209" t="str">
        <f>'3 Investitionen'!A49</f>
        <v>Immaterielle Anlagen (Patente, Lizenzen)</v>
      </c>
      <c r="C41" s="84"/>
      <c r="D41" s="74"/>
      <c r="E41" s="84"/>
      <c r="F41" s="74"/>
      <c r="G41" s="84"/>
      <c r="H41" s="74"/>
      <c r="I41" s="440"/>
      <c r="J41" s="441"/>
      <c r="K41" s="441"/>
    </row>
    <row r="42" spans="1:11">
      <c r="A42" s="209" t="str">
        <f>'3 Investitionen'!A50</f>
        <v>Beteiligungen</v>
      </c>
      <c r="C42" s="84"/>
      <c r="D42" s="74"/>
      <c r="E42" s="84"/>
      <c r="F42" s="74"/>
      <c r="G42" s="84"/>
      <c r="H42" s="74"/>
      <c r="I42" s="440"/>
      <c r="J42" s="441"/>
      <c r="K42" s="441"/>
    </row>
    <row r="43" spans="1:11" hidden="1" outlineLevel="1">
      <c r="A43" s="209" t="str">
        <f>'3 Investitionen'!A51</f>
        <v>[Weiteres Anlagevermögen]</v>
      </c>
      <c r="C43" s="84"/>
      <c r="D43" s="74"/>
      <c r="E43" s="84"/>
      <c r="F43" s="74"/>
      <c r="G43" s="84"/>
      <c r="H43" s="74"/>
      <c r="I43" s="440"/>
      <c r="J43" s="441"/>
      <c r="K43" s="441"/>
    </row>
    <row r="44" spans="1:11" hidden="1" outlineLevel="1">
      <c r="A44" s="209" t="str">
        <f>'3 Investitionen'!A52</f>
        <v>[Weiteres Anlagevermögen]</v>
      </c>
      <c r="C44" s="84"/>
      <c r="D44" s="193"/>
      <c r="E44" s="84"/>
      <c r="F44" s="193"/>
      <c r="G44" s="84"/>
      <c r="H44" s="193"/>
      <c r="I44" s="440"/>
      <c r="J44" s="441"/>
      <c r="K44" s="441"/>
    </row>
    <row r="45" spans="1:11" ht="3.75" customHeight="1" collapsed="1">
      <c r="A45" s="31"/>
      <c r="C45" s="190"/>
      <c r="D45" s="193"/>
      <c r="E45" s="190"/>
      <c r="F45" s="193"/>
      <c r="G45" s="190"/>
      <c r="H45" s="193"/>
    </row>
    <row r="46" spans="1:11">
      <c r="A46" s="194" t="s">
        <v>132</v>
      </c>
      <c r="B46" s="1"/>
      <c r="C46" s="205">
        <f>SUM(C37:C44)</f>
        <v>0</v>
      </c>
      <c r="D46" s="206"/>
      <c r="E46" s="75">
        <f>SUM(E37:E44)</f>
        <v>0</v>
      </c>
      <c r="F46" s="206"/>
      <c r="G46" s="75">
        <f>SUM(G37:G44)</f>
        <v>0</v>
      </c>
      <c r="H46" s="206"/>
      <c r="I46" s="85"/>
      <c r="J46" s="86"/>
      <c r="K46" s="86"/>
    </row>
    <row r="48" spans="1:11">
      <c r="A48" s="210" t="s">
        <v>228</v>
      </c>
      <c r="C48" s="211" t="str">
        <f ca="1">IF(ISNUMBER(Titelseite!$B$24),"Plan "&amp;Titelseite!$B$24,"Plan Jahr 1")</f>
        <v>Plan 2027</v>
      </c>
      <c r="E48" s="211" t="str">
        <f ca="1">IF(ISNUMBER(Titelseite!$B$24),"Plan "&amp;Titelseite!$B$24+1,"Plan Jahr 2")</f>
        <v>Plan 2028</v>
      </c>
      <c r="G48" s="211" t="str">
        <f ca="1">IF(ISNUMBER(Titelseite!$B$24),"Plan "&amp;Titelseite!$B$24+2,"Plan Jahr 3")</f>
        <v>Plan 2029</v>
      </c>
      <c r="I48" s="184" t="s">
        <v>204</v>
      </c>
      <c r="J48" s="184"/>
      <c r="K48" s="184"/>
    </row>
    <row r="49" spans="1:11" ht="3.75" customHeight="1">
      <c r="C49" s="188"/>
      <c r="D49" s="188"/>
      <c r="E49" s="188"/>
      <c r="F49" s="188"/>
      <c r="G49" s="188"/>
      <c r="H49" s="188"/>
    </row>
    <row r="50" spans="1:11">
      <c r="A50" s="212" t="s">
        <v>229</v>
      </c>
      <c r="B50"/>
      <c r="C50" s="213">
        <f>SUM(C51:C57)</f>
        <v>0.17700000000000005</v>
      </c>
      <c r="D50"/>
      <c r="E50" s="213">
        <f>SUM(E51:E57)</f>
        <v>0.17700000000000005</v>
      </c>
      <c r="F50"/>
      <c r="G50" s="213">
        <f>SUM(G51:G57)</f>
        <v>0.17700000000000005</v>
      </c>
      <c r="H50"/>
      <c r="I50" s="440"/>
      <c r="J50" s="441"/>
      <c r="K50" s="441"/>
    </row>
    <row r="51" spans="1:11" hidden="1" outlineLevel="1">
      <c r="A51" s="214" t="s">
        <v>230</v>
      </c>
      <c r="C51" s="111">
        <v>5.2999999999999999E-2</v>
      </c>
      <c r="E51" s="111">
        <v>5.2999999999999999E-2</v>
      </c>
      <c r="G51" s="111">
        <v>5.2999999999999999E-2</v>
      </c>
      <c r="I51" s="440"/>
      <c r="J51" s="441"/>
      <c r="K51" s="441"/>
    </row>
    <row r="52" spans="1:11" hidden="1" outlineLevel="1">
      <c r="A52" s="214" t="s">
        <v>231</v>
      </c>
      <c r="C52" s="111">
        <v>1.0999999999999999E-2</v>
      </c>
      <c r="E52" s="111">
        <v>1.0999999999999999E-2</v>
      </c>
      <c r="G52" s="111">
        <v>1.0999999999999999E-2</v>
      </c>
      <c r="I52" s="440"/>
      <c r="J52" s="441"/>
      <c r="K52" s="441"/>
    </row>
    <row r="53" spans="1:11" hidden="1" outlineLevel="1">
      <c r="A53" s="214" t="s">
        <v>232</v>
      </c>
      <c r="C53" s="111">
        <v>0.02</v>
      </c>
      <c r="E53" s="111">
        <v>0.02</v>
      </c>
      <c r="G53" s="111">
        <v>0.02</v>
      </c>
      <c r="I53" s="440"/>
      <c r="J53" s="441"/>
      <c r="K53" s="441"/>
    </row>
    <row r="54" spans="1:11" hidden="1" outlineLevel="1">
      <c r="A54" s="214" t="s">
        <v>233</v>
      </c>
      <c r="C54" s="111">
        <v>7.0000000000000007E-2</v>
      </c>
      <c r="E54" s="111">
        <v>7.0000000000000007E-2</v>
      </c>
      <c r="G54" s="111">
        <v>7.0000000000000007E-2</v>
      </c>
      <c r="I54" s="440"/>
      <c r="J54" s="441"/>
      <c r="K54" s="441"/>
    </row>
    <row r="55" spans="1:11" hidden="1" outlineLevel="1">
      <c r="A55" s="214" t="s">
        <v>234</v>
      </c>
      <c r="C55" s="111">
        <v>0.01</v>
      </c>
      <c r="E55" s="111">
        <v>0.01</v>
      </c>
      <c r="G55" s="111">
        <v>0.01</v>
      </c>
      <c r="I55" s="440"/>
      <c r="J55" s="441"/>
      <c r="K55" s="441"/>
    </row>
    <row r="56" spans="1:11" hidden="1" outlineLevel="1">
      <c r="A56" s="214" t="s">
        <v>235</v>
      </c>
      <c r="C56" s="111">
        <v>8.0000000000000002E-3</v>
      </c>
      <c r="E56" s="111">
        <v>8.0000000000000002E-3</v>
      </c>
      <c r="G56" s="111">
        <v>8.0000000000000002E-3</v>
      </c>
      <c r="I56" s="440"/>
      <c r="J56" s="441"/>
      <c r="K56" s="441"/>
    </row>
    <row r="57" spans="1:11" hidden="1" outlineLevel="1">
      <c r="A57" s="214" t="s">
        <v>236</v>
      </c>
      <c r="C57" s="111">
        <v>5.0000000000000001E-3</v>
      </c>
      <c r="E57" s="111">
        <v>5.0000000000000001E-3</v>
      </c>
      <c r="G57" s="111">
        <v>5.0000000000000001E-3</v>
      </c>
      <c r="I57" s="440"/>
      <c r="J57" s="441"/>
      <c r="K57" s="441"/>
    </row>
    <row r="58" spans="1:11" ht="3.75" customHeight="1" collapsed="1">
      <c r="C58" s="188"/>
      <c r="D58" s="188"/>
      <c r="E58" s="188"/>
      <c r="F58" s="188"/>
      <c r="G58" s="188"/>
      <c r="H58" s="188"/>
    </row>
    <row r="59" spans="1:11">
      <c r="A59" s="215" t="s">
        <v>249</v>
      </c>
      <c r="I59" s="440"/>
      <c r="J59" s="441"/>
      <c r="K59" s="441"/>
    </row>
    <row r="60" spans="1:11">
      <c r="A60" s="216" t="s">
        <v>270</v>
      </c>
      <c r="C60" s="217"/>
      <c r="E60" s="217"/>
      <c r="G60" s="217"/>
      <c r="I60" s="440"/>
      <c r="J60" s="441"/>
      <c r="K60" s="441"/>
    </row>
    <row r="61" spans="1:11">
      <c r="A61" s="216" t="s">
        <v>242</v>
      </c>
      <c r="C61" s="218"/>
      <c r="E61" s="218"/>
      <c r="G61" s="218"/>
      <c r="I61" s="440"/>
      <c r="J61" s="441"/>
      <c r="K61" s="441"/>
    </row>
    <row r="62" spans="1:11" hidden="1" outlineLevel="1">
      <c r="A62" s="219" t="s">
        <v>243</v>
      </c>
      <c r="C62" s="220">
        <f>C60*C61</f>
        <v>0</v>
      </c>
      <c r="E62" s="220">
        <f>E60*E61</f>
        <v>0</v>
      </c>
      <c r="G62" s="220">
        <f>G60*G61</f>
        <v>0</v>
      </c>
    </row>
    <row r="63" spans="1:11" hidden="1" outlineLevel="1">
      <c r="A63" s="219" t="s">
        <v>244</v>
      </c>
      <c r="C63" s="220">
        <f>C62*$C$50</f>
        <v>0</v>
      </c>
      <c r="E63" s="220">
        <f>E62*$E$50</f>
        <v>0</v>
      </c>
      <c r="G63" s="220">
        <f>G62*$G$50</f>
        <v>0</v>
      </c>
    </row>
    <row r="64" spans="1:11" collapsed="1">
      <c r="A64" s="219" t="s">
        <v>245</v>
      </c>
      <c r="C64" s="221">
        <f>C62+C63</f>
        <v>0</v>
      </c>
      <c r="E64" s="221">
        <f>E62+E63</f>
        <v>0</v>
      </c>
      <c r="G64" s="221">
        <f>G62+G63</f>
        <v>0</v>
      </c>
    </row>
    <row r="65" spans="1:11" ht="3.75" customHeight="1">
      <c r="C65" s="188"/>
      <c r="D65" s="188"/>
      <c r="E65" s="188"/>
      <c r="F65" s="188"/>
      <c r="G65" s="188"/>
      <c r="H65" s="188"/>
    </row>
    <row r="66" spans="1:11">
      <c r="A66" s="215" t="s">
        <v>250</v>
      </c>
      <c r="I66" s="440"/>
      <c r="J66" s="441"/>
      <c r="K66" s="441"/>
    </row>
    <row r="67" spans="1:11">
      <c r="A67" s="216" t="s">
        <v>270</v>
      </c>
      <c r="C67" s="217"/>
      <c r="E67" s="217"/>
      <c r="G67" s="217"/>
      <c r="I67" s="440"/>
      <c r="J67" s="441"/>
      <c r="K67" s="441"/>
    </row>
    <row r="68" spans="1:11">
      <c r="A68" s="216" t="s">
        <v>242</v>
      </c>
      <c r="C68" s="218"/>
      <c r="E68" s="218"/>
      <c r="G68" s="218"/>
      <c r="I68" s="440"/>
      <c r="J68" s="441"/>
      <c r="K68" s="441"/>
    </row>
    <row r="69" spans="1:11" hidden="1" outlineLevel="1">
      <c r="A69" s="219" t="s">
        <v>243</v>
      </c>
      <c r="C69" s="220">
        <f>C67*C68</f>
        <v>0</v>
      </c>
      <c r="E69" s="220">
        <f>E67*E68</f>
        <v>0</v>
      </c>
      <c r="G69" s="220">
        <f>G67*G68</f>
        <v>0</v>
      </c>
    </row>
    <row r="70" spans="1:11" hidden="1" outlineLevel="1">
      <c r="A70" s="219" t="s">
        <v>244</v>
      </c>
      <c r="C70" s="220">
        <f>C69*$C$50</f>
        <v>0</v>
      </c>
      <c r="E70" s="220">
        <f>E69*$E$50</f>
        <v>0</v>
      </c>
      <c r="G70" s="220">
        <f>G69*$G$50</f>
        <v>0</v>
      </c>
    </row>
    <row r="71" spans="1:11" collapsed="1">
      <c r="A71" s="219" t="s">
        <v>246</v>
      </c>
      <c r="C71" s="221">
        <f>C69+C70</f>
        <v>0</v>
      </c>
      <c r="E71" s="221">
        <f>E69+E70</f>
        <v>0</v>
      </c>
      <c r="G71" s="221">
        <f>G69+G70</f>
        <v>0</v>
      </c>
    </row>
    <row r="72" spans="1:11" ht="3.75" customHeight="1">
      <c r="C72" s="188"/>
      <c r="D72" s="188"/>
      <c r="E72" s="188"/>
      <c r="F72" s="188"/>
      <c r="G72" s="188"/>
      <c r="H72" s="188"/>
    </row>
    <row r="73" spans="1:11">
      <c r="A73" s="215" t="s">
        <v>251</v>
      </c>
      <c r="I73" s="440"/>
      <c r="J73" s="441"/>
      <c r="K73" s="441"/>
    </row>
    <row r="74" spans="1:11">
      <c r="A74" s="216" t="s">
        <v>270</v>
      </c>
      <c r="C74" s="217"/>
      <c r="E74" s="217"/>
      <c r="G74" s="217"/>
      <c r="I74" s="440"/>
      <c r="J74" s="441"/>
      <c r="K74" s="441"/>
    </row>
    <row r="75" spans="1:11">
      <c r="A75" s="216" t="s">
        <v>242</v>
      </c>
      <c r="C75" s="218"/>
      <c r="E75" s="218"/>
      <c r="G75" s="218"/>
      <c r="I75" s="440"/>
      <c r="J75" s="441"/>
      <c r="K75" s="441"/>
    </row>
    <row r="76" spans="1:11" hidden="1" outlineLevel="1">
      <c r="A76" s="219" t="s">
        <v>243</v>
      </c>
      <c r="C76" s="220">
        <f>C74*C75</f>
        <v>0</v>
      </c>
      <c r="E76" s="220">
        <f>E74*E75</f>
        <v>0</v>
      </c>
      <c r="G76" s="220">
        <f>G74*G75</f>
        <v>0</v>
      </c>
    </row>
    <row r="77" spans="1:11" hidden="1" outlineLevel="1">
      <c r="A77" s="219" t="s">
        <v>244</v>
      </c>
      <c r="C77" s="220">
        <f>C76*$C$50</f>
        <v>0</v>
      </c>
      <c r="E77" s="220">
        <f>E76*$E$50</f>
        <v>0</v>
      </c>
      <c r="G77" s="220">
        <f>G76*$G$50</f>
        <v>0</v>
      </c>
    </row>
    <row r="78" spans="1:11" collapsed="1">
      <c r="A78" s="219" t="s">
        <v>247</v>
      </c>
      <c r="C78" s="221">
        <f>C76+C77</f>
        <v>0</v>
      </c>
      <c r="E78" s="221">
        <f>E76+E77</f>
        <v>0</v>
      </c>
      <c r="G78" s="221">
        <f>G76+G77</f>
        <v>0</v>
      </c>
    </row>
    <row r="79" spans="1:11" ht="3.75" customHeight="1">
      <c r="C79" s="188"/>
      <c r="D79" s="188"/>
      <c r="E79" s="188"/>
      <c r="F79" s="188"/>
      <c r="G79" s="188"/>
      <c r="H79" s="188"/>
    </row>
    <row r="80" spans="1:11">
      <c r="A80" s="215" t="s">
        <v>252</v>
      </c>
      <c r="I80" s="440"/>
      <c r="J80" s="441"/>
      <c r="K80" s="441"/>
    </row>
    <row r="81" spans="1:11">
      <c r="A81" s="216" t="s">
        <v>270</v>
      </c>
      <c r="C81" s="217"/>
      <c r="E81" s="217"/>
      <c r="G81" s="217"/>
      <c r="I81" s="440"/>
      <c r="J81" s="441"/>
      <c r="K81" s="441"/>
    </row>
    <row r="82" spans="1:11">
      <c r="A82" s="216" t="s">
        <v>242</v>
      </c>
      <c r="C82" s="218"/>
      <c r="E82" s="218"/>
      <c r="G82" s="218"/>
      <c r="I82" s="440"/>
      <c r="J82" s="441"/>
      <c r="K82" s="441"/>
    </row>
    <row r="83" spans="1:11" hidden="1" outlineLevel="1">
      <c r="A83" s="219" t="s">
        <v>243</v>
      </c>
      <c r="C83" s="220">
        <f>C81*C82</f>
        <v>0</v>
      </c>
      <c r="E83" s="220">
        <f>E81*E82</f>
        <v>0</v>
      </c>
      <c r="G83" s="220">
        <f>G81*G82</f>
        <v>0</v>
      </c>
    </row>
    <row r="84" spans="1:11" hidden="1" outlineLevel="1">
      <c r="A84" s="219" t="s">
        <v>244</v>
      </c>
      <c r="C84" s="220">
        <f>C83*$C$50</f>
        <v>0</v>
      </c>
      <c r="E84" s="220">
        <f>E83*$E$50</f>
        <v>0</v>
      </c>
      <c r="G84" s="220">
        <f>G83*$G$50</f>
        <v>0</v>
      </c>
    </row>
    <row r="85" spans="1:11" collapsed="1">
      <c r="A85" s="219" t="s">
        <v>248</v>
      </c>
      <c r="C85" s="221">
        <f>C83+C84</f>
        <v>0</v>
      </c>
      <c r="E85" s="221">
        <f>E83+E84</f>
        <v>0</v>
      </c>
      <c r="G85" s="221">
        <f>G83+G84</f>
        <v>0</v>
      </c>
    </row>
    <row r="86" spans="1:11" ht="3.75" customHeight="1">
      <c r="C86" s="188"/>
      <c r="D86" s="188"/>
      <c r="E86" s="188"/>
      <c r="F86" s="188"/>
      <c r="G86" s="188"/>
      <c r="H86" s="188"/>
    </row>
    <row r="87" spans="1:11">
      <c r="A87" s="420" t="s">
        <v>237</v>
      </c>
      <c r="C87" s="222"/>
      <c r="E87" s="222"/>
      <c r="G87" s="222"/>
      <c r="I87" s="440"/>
      <c r="J87" s="441"/>
      <c r="K87" s="441"/>
    </row>
    <row r="88" spans="1:11" ht="3.75" customHeight="1">
      <c r="C88" s="188"/>
      <c r="D88" s="188"/>
      <c r="E88" s="188"/>
      <c r="F88" s="188"/>
      <c r="G88" s="188"/>
      <c r="H88" s="188"/>
    </row>
    <row r="89" spans="1:11">
      <c r="A89" s="194" t="s">
        <v>238</v>
      </c>
      <c r="C89" s="223">
        <f>C64+C71+C78+C85+C87</f>
        <v>0</v>
      </c>
      <c r="E89" s="223">
        <f>E64+E71+E78+E85+E87</f>
        <v>0</v>
      </c>
      <c r="G89" s="223">
        <f>G64+G71+G78+G85+G87</f>
        <v>0</v>
      </c>
      <c r="I89" s="440"/>
      <c r="J89" s="441"/>
      <c r="K89" s="441"/>
    </row>
  </sheetData>
  <sheetProtection sheet="1" objects="1" scenarios="1" formatColumns="0" formatRows="0"/>
  <mergeCells count="48">
    <mergeCell ref="I89:K89"/>
    <mergeCell ref="I31:K31"/>
    <mergeCell ref="I32:K32"/>
    <mergeCell ref="I50:K50"/>
    <mergeCell ref="I75:K75"/>
    <mergeCell ref="I80:K80"/>
    <mergeCell ref="I81:K81"/>
    <mergeCell ref="I82:K82"/>
    <mergeCell ref="I87:K87"/>
    <mergeCell ref="I66:K66"/>
    <mergeCell ref="I67:K67"/>
    <mergeCell ref="I68:K68"/>
    <mergeCell ref="I73:K73"/>
    <mergeCell ref="I74:K74"/>
    <mergeCell ref="I56:K56"/>
    <mergeCell ref="I57:K57"/>
    <mergeCell ref="I59:K59"/>
    <mergeCell ref="I60:K60"/>
    <mergeCell ref="I61:K61"/>
    <mergeCell ref="I51:K51"/>
    <mergeCell ref="I52:K52"/>
    <mergeCell ref="I53:K53"/>
    <mergeCell ref="I54:K54"/>
    <mergeCell ref="I55:K55"/>
    <mergeCell ref="I22:K22"/>
    <mergeCell ref="I37:K37"/>
    <mergeCell ref="I38:K38"/>
    <mergeCell ref="I39:K39"/>
    <mergeCell ref="I40:K40"/>
    <mergeCell ref="I43:K43"/>
    <mergeCell ref="I44:K44"/>
    <mergeCell ref="I29:K29"/>
    <mergeCell ref="I30:K30"/>
    <mergeCell ref="I24:K24"/>
    <mergeCell ref="I41:K41"/>
    <mergeCell ref="I42:K42"/>
    <mergeCell ref="I10:K10"/>
    <mergeCell ref="I21:K21"/>
    <mergeCell ref="I20:K20"/>
    <mergeCell ref="I19:K19"/>
    <mergeCell ref="I18:K18"/>
    <mergeCell ref="I17:K17"/>
    <mergeCell ref="I16:K16"/>
    <mergeCell ref="I15:K15"/>
    <mergeCell ref="I14:K14"/>
    <mergeCell ref="I13:K13"/>
    <mergeCell ref="I12:K12"/>
    <mergeCell ref="I11:K11"/>
  </mergeCells>
  <dataValidations count="16">
    <dataValidation type="whole" operator="greaterThanOrEqual" allowBlank="1" showInputMessage="1" showErrorMessage="1" errorTitle="Ungültige Eingabe" error="Nur ganze Zahlen ≥ 0 sind erlaubt." promptTitle="Kosten" prompt="Bitte geben Sie einen Betrag ≥ 0 ein (ganzzahlig)." sqref="H10:H22" xr:uid="{D16EC5D6-3C1F-4883-AFC7-AFEF7ED3209B}">
      <formula1>0</formula1>
    </dataValidation>
    <dataValidation type="decimal" allowBlank="1" showInputMessage="1" showErrorMessage="1" errorTitle="Ungültige Eingabe" error="Nur Werte zwischen 0% und 100% sind erlaubt." promptTitle="Prozentsatz" prompt="Bitte geben Sie einen Prozentsatz zwischen 0% und 100% ein." sqref="H29:H32" xr:uid="{FF6557BF-7296-4665-82AB-EB424653FBC3}">
      <formula1>0</formula1>
      <formula2>1</formula2>
    </dataValidation>
    <dataValidation type="whole" operator="greaterThanOrEqual" allowBlank="1" showInputMessage="1" showErrorMessage="1" errorTitle="Ungültige Eingabe" error="Nur ganze Zahlen ≥ 0 sind erlaubt." promptTitle="Abschreibungen" prompt="Bitte geben Sie einen Betrag ≥ 0 ein (ganzzahlig)." sqref="C37:C44 G37:H44 E37:E44" xr:uid="{8FC56F5B-59F3-4B77-A00E-988D2C51E9AC}">
      <formula1>0</formula1>
    </dataValidation>
    <dataValidation type="decimal" allowBlank="1" showInputMessage="1" showErrorMessage="1" errorTitle="Ungültiger Zinssatz" error="Bitte einen Dezimalwert zwischen 0 und 0.50 eingeben (z.B. 0.05 für 5 %). Kalkulatorischer Richtwert: 5–6 % (0.05–0.06)." promptTitle="Zinssatz FK" prompt="Durchschnittlicher Zinssatz auf Ihr Fremdkapital (Bankdarlehen, Kredite). Kalkulatorischer Richtwert ca. 5–6 %. Erkundigen Sie sich bei Ihrer Bank für Ihren tatsächlichen Satz." sqref="G30 C30 E30" xr:uid="{FCF8B7F9-F095-43E3-9454-47F837C8E1E9}">
      <formula1>0</formula1>
      <formula2>0.5</formula2>
    </dataValidation>
    <dataValidation type="decimal" operator="greaterThanOrEqual" allowBlank="1" showInputMessage="1" showErrorMessage="1" errorTitle="Ungültiger Satz" error="Bitte als Dezimalwert eingeben (z.B. 0.20 für 20%)." promptTitle="MWST-Satz Umsatz" prompt="MWST-Satz auf Ihre Leistungen: 8.1 % Normalsatz, 2.6 % reduziert, 0 % wenn MWST-befreit. Vereinfachung: Es gilt ein einheitlicher Satz für alle Positionen." sqref="G31 C31 E31" xr:uid="{0B4C7B95-8BFC-495F-8A61-62744239E7FE}">
      <formula1>0</formula1>
    </dataValidation>
    <dataValidation type="decimal" operator="greaterThanOrEqual" allowBlank="1" showInputMessage="1" showErrorMessage="1" errorTitle="Ungültiger Satz" error="Bitte als Dezimalwert eingeben (z.B. 0.20 für 20%)." promptTitle="MWST-Satz Vorleistungen" prompt="Durchschnittlicher MWST-Satz (Vorsteuer) auf Ihre Einkäufe von Material, Sachaufwand und Investitionen. 0 % wenn MWST-befreit. Vereinfachung: ein einheitlicher Satz." sqref="G32 C32 E32" xr:uid="{DF505585-51E9-45E9-869A-3364C8EC0A10}">
      <formula1>0</formula1>
    </dataValidation>
    <dataValidation allowBlank="1" showInputMessage="1" showErrorMessage="1" promptTitle="MWST-Satz Umsatz" prompt="MWST-Satz auf Ihre Leistungen: 8.1 % Normalsatz, 2.6 % reduziert, 0 % wenn MWST-befreit. Vereinfachung: Es gilt ein einheitlicher Satz für alle Positionen." sqref="A31" xr:uid="{CB18F37A-B509-4E3D-8368-85293403FFEF}"/>
    <dataValidation allowBlank="1" showInputMessage="1" showErrorMessage="1" promptTitle="MWST-Satz Vorleistungen" prompt="Durchschnittlicher MWST-Satz (Vorsteuer) auf Ihre Einkäufe von Material, Sachaufwand und Investitionen. 0 % wenn MWST-befreit. Vereinfachung: ein einheitlicher Satz." sqref="A32" xr:uid="{25151CAA-F19D-42D4-A85A-1FEE9A4240C6}"/>
    <dataValidation allowBlank="1" showInputMessage="1" showErrorMessage="1" promptTitle="Sozialabgaben" prompt="Gesamtsatz Arbeitgeber-Sozialabgaben. Details über Gliederung ›Detail anzeigen‹ einblenden. Sätze bei Ihrer Ausgleichskasse oder Versicherung prüfen." sqref="A50" xr:uid="{AA3D5952-DEC7-49D0-9FAD-DE22694C0DD4}"/>
    <dataValidation allowBlank="1" showInputMessage="1" showErrorMessage="1" promptTitle="Übriger Personalaufwand" prompt="Temporärpersonal, Aushilfen, Boni, Spesen oder sonstige Personalkosten, die nicht den Funktionen 1–4 zugeordnet sind." sqref="A87" xr:uid="{3E21E510-5C4A-4414-8632-32E6F8A14837}"/>
    <dataValidation allowBlank="1" showInputMessage="1" showErrorMessage="1" promptTitle="Personalaufwand" prompt="Wird automatisch aus der Personalplanung (ab Zeile 48) berechnet. Sie können den Wert auch manuell überschreiben." sqref="C11 E11 G11" xr:uid="{95A6EBD8-FFC0-4905-BA6A-3696F20503F9}"/>
    <dataValidation type="decimal" allowBlank="1" showInputMessage="1" showErrorMessage="1" errorTitle="Ungültiger Satz" error="Bitte als Dezimalwert eingeben (z.B. 0.20 für 20%)." promptTitle="Steuersatz" prompt="Kalkulatorischer Gewinnsteuersatz (Bund, Kanton, Gemeinde). Je nach Kanton ca. 12–22 %, Durchschnitt Schweiz ca. 14 %. Genauen Satz bei der kantonalen Steuerbehörde oder Ihrem Treuhänder erfragen." sqref="G29 C29 E29" xr:uid="{5BF706F4-245A-477B-8844-DE3C30586DCD}">
      <formula1>0</formula1>
      <formula2>0.5</formula2>
    </dataValidation>
    <dataValidation type="whole" operator="greaterThanOrEqual" allowBlank="1" showInputMessage="1" showErrorMessage="1" errorTitle="Ungültige Eingabe" error="Nur ganze Zahlen ≥ 0 sind erlaubt." promptTitle="Materialaufwand" prompt="Wird automatisch aus der Produktkalkulation im Umsatzblatt berechnet. Sie können den Wert auch manuell überschreiben." sqref="G10 C10 E10" xr:uid="{117C9291-5645-482F-B90E-A3CFA5C47B3E}">
      <formula1>0</formula1>
    </dataValidation>
    <dataValidation allowBlank="1" showInputMessage="1" showErrorMessage="1" promptTitle="Steuersatz" prompt="Kalkulatorischer Gewinnsteuersatz (Bund, Kanton, Gemeinde). Je nach Kanton ca. 12–22 %, Durchschnitt Schweiz ca. 14 %. Genauen Satz bei der kantonalen Steuerbehörde oder Ihrem Treuhänder erfragen." sqref="A29" xr:uid="{92E03A4C-00FA-443F-87F3-233252B6B8BF}"/>
    <dataValidation allowBlank="1" showInputMessage="1" showErrorMessage="1" promptTitle="Zinssatz FK" prompt="Durchschnittlicher Zinssatz auf Ihr Fremdkapital (Bankdarlehen, Kredite). Kalkulatorischer Richtwert ca. 5–6 %. Erkundigen Sie sich bei Ihrer Bank für Ihren tatsächlichen Satz." sqref="A30" xr:uid="{E4DA1F9F-28EF-4775-B457-2E6B83B7C67F}"/>
    <dataValidation type="whole" operator="greaterThanOrEqual" allowBlank="1" showInputMessage="1" showErrorMessage="1" errorTitle="Ungültige Eingabe" error="Nur ganze Zahlen ≥ 0 sind erlaubt." promptTitle="Kosten" prompt="Betrag exkl. MWST erfassen." sqref="C12 E12 G12 C13 E13 G13 C14 E14 G14 C15 E15 G15 C16 E16 G16 C17 E17 G17 C18 E18 G18 C19 E19 G19 C20 E20 G20 C21 E21 G21 C22 E22 G22" xr:uid="{631FA923-FB67-4D22-9D83-1D72F524F3B2}">
      <formula1>0</formula1>
    </dataValidation>
  </dataValidations>
  <hyperlinks>
    <hyperlink ref="A4" location="Titelseite!A4" display="Titelseite!A4" xr:uid="{00000000-0004-0000-0300-000000000000}"/>
  </hyperlinks>
  <pageMargins left="0.78740157480314965" right="0.78740157480314965" top="0.78740157480314965" bottom="0.59055118110236227" header="0.51181102362204722" footer="0.31496062992125984"/>
  <pageSetup paperSize="9" orientation="landscape" r:id="rId1"/>
  <headerFooter alignWithMargins="0">
    <oddFooter>&amp;L&amp;"Arial,Standard"&amp;8&amp;K01+049&amp;D&amp;C&amp;"Arial,Standard"&amp;8&amp;K01+049© Vorlage: Stocker Unternehmensentwicklung AG (www.stocker.pro)&amp;R&amp;"Arial,Standard"&amp;8&amp;K01+049Seite &amp;P/&amp;N</oddFooter>
  </headerFooter>
  <rowBreaks count="1" manualBreakCount="1">
    <brk id="47"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2"/>
  <dimension ref="A4:T74"/>
  <sheetViews>
    <sheetView showGridLines="0" zoomScaleNormal="100" zoomScaleSheetLayoutView="100" workbookViewId="0">
      <selection activeCell="A6" sqref="A6"/>
    </sheetView>
  </sheetViews>
  <sheetFormatPr baseColWidth="10" defaultColWidth="11.42578125" defaultRowHeight="12.75" outlineLevelRow="2"/>
  <cols>
    <col min="1" max="1" width="37" style="10" customWidth="1"/>
    <col min="2" max="2" width="0.85546875" style="10" customWidth="1"/>
    <col min="3" max="3" width="17.140625" style="10" customWidth="1"/>
    <col min="4" max="4" width="0.85546875" style="10" customWidth="1"/>
    <col min="5" max="5" width="17.140625" style="29" customWidth="1"/>
    <col min="6" max="6" width="0.85546875" style="10" customWidth="1"/>
    <col min="7" max="7" width="17.140625" style="29" customWidth="1"/>
    <col min="8" max="8" width="0.85546875" style="10" customWidth="1"/>
    <col min="9" max="9" width="17.140625" style="29" customWidth="1"/>
    <col min="10" max="10" width="0.85546875" style="10" customWidth="1"/>
    <col min="11" max="11" width="21.85546875" style="10" customWidth="1"/>
    <col min="12" max="16384" width="11.42578125" style="10"/>
  </cols>
  <sheetData>
    <row r="4" spans="1:20" s="24" customFormat="1" ht="18">
      <c r="A4" s="15" t="str">
        <f>Titelseite!A17</f>
        <v>[Finanzplan 20XX-20XX]</v>
      </c>
      <c r="B4" s="22"/>
      <c r="D4" s="22"/>
      <c r="E4" s="22"/>
      <c r="F4" s="22"/>
      <c r="G4" s="22"/>
      <c r="H4" s="22"/>
      <c r="I4" s="22"/>
      <c r="J4" s="22"/>
      <c r="L4" s="40"/>
      <c r="M4" s="22"/>
      <c r="O4" s="22"/>
      <c r="P4" s="22"/>
      <c r="Q4" s="23"/>
      <c r="R4" s="22"/>
      <c r="S4" s="23"/>
      <c r="T4" s="22"/>
    </row>
    <row r="5" spans="1:20" s="8" customFormat="1" ht="12.75" customHeight="1">
      <c r="A5" s="8" t="str">
        <f>Titelseite!A18</f>
        <v>[Ihre Firma / Ihr Projekt]</v>
      </c>
      <c r="B5" s="18"/>
      <c r="D5" s="18"/>
      <c r="E5" s="18"/>
      <c r="F5" s="18"/>
      <c r="G5" s="18"/>
      <c r="H5" s="18"/>
      <c r="I5" s="18"/>
      <c r="J5" s="18"/>
      <c r="L5" s="41"/>
      <c r="M5" s="18"/>
      <c r="O5" s="18"/>
      <c r="P5" s="18"/>
      <c r="Q5" s="25"/>
      <c r="R5" s="18"/>
      <c r="S5" s="25"/>
      <c r="T5" s="18"/>
    </row>
    <row r="6" spans="1:20" s="28" customFormat="1" ht="12.75" customHeight="1">
      <c r="A6" s="42"/>
      <c r="B6" s="26"/>
      <c r="C6" s="42"/>
      <c r="D6" s="26"/>
      <c r="E6" s="26"/>
      <c r="F6" s="26"/>
      <c r="G6" s="26"/>
      <c r="H6" s="26"/>
      <c r="I6" s="26"/>
      <c r="J6" s="26"/>
      <c r="L6" s="42"/>
      <c r="M6" s="26"/>
      <c r="O6" s="26"/>
      <c r="P6" s="26"/>
      <c r="Q6" s="27"/>
      <c r="R6" s="26"/>
      <c r="S6" s="27"/>
      <c r="T6" s="26"/>
    </row>
    <row r="7" spans="1:20" s="28" customFormat="1" ht="12.75" customHeight="1">
      <c r="A7" s="42"/>
      <c r="B7" s="26"/>
      <c r="C7" s="42"/>
      <c r="D7" s="26"/>
      <c r="E7" s="26"/>
      <c r="F7" s="26"/>
      <c r="G7" s="26"/>
      <c r="H7" s="26"/>
      <c r="I7" s="26"/>
      <c r="J7" s="26"/>
      <c r="L7" s="42"/>
      <c r="M7" s="26"/>
      <c r="O7" s="26"/>
      <c r="P7" s="26"/>
      <c r="Q7" s="27"/>
      <c r="R7" s="26"/>
      <c r="S7" s="27"/>
      <c r="T7" s="26"/>
    </row>
    <row r="8" spans="1:20" hidden="1" outlineLevel="1">
      <c r="A8" s="184" t="s">
        <v>133</v>
      </c>
      <c r="B8" s="187"/>
      <c r="C8" s="224"/>
      <c r="D8" s="187"/>
      <c r="E8" s="186" t="str">
        <f ca="1">IF(ISNUMBER(Titelseite!$B$24),"Plan "&amp;Titelseite!$B$24,"Plan Jahr 1")</f>
        <v>Plan 2027</v>
      </c>
      <c r="F8" s="187"/>
      <c r="G8" s="186" t="str">
        <f ca="1">IF(ISNUMBER(Titelseite!$B$24),"Plan "&amp;Titelseite!$B$24+1,"Plan Jahr 2")</f>
        <v>Plan 2028</v>
      </c>
      <c r="H8" s="187"/>
      <c r="I8" s="186" t="str">
        <f ca="1">IF(ISNUMBER(Titelseite!$B$24),"Plan "&amp;Titelseite!$B$24+2,"Plan Jahr 3")</f>
        <v>Plan 2029</v>
      </c>
    </row>
    <row r="9" spans="1:20" s="11" customFormat="1" ht="5.25" hidden="1" customHeight="1" outlineLevel="1">
      <c r="A9" s="225"/>
      <c r="B9" s="226"/>
      <c r="C9" s="225"/>
      <c r="D9" s="226"/>
      <c r="E9" s="226"/>
      <c r="F9" s="226"/>
      <c r="G9" s="226"/>
      <c r="H9" s="226"/>
      <c r="I9" s="226"/>
    </row>
    <row r="10" spans="1:20" s="11" customFormat="1" hidden="1" outlineLevel="1">
      <c r="A10" s="227" t="s">
        <v>122</v>
      </c>
      <c r="B10" s="190"/>
      <c r="C10" s="193"/>
      <c r="D10" s="190"/>
      <c r="E10" s="124">
        <f>C18</f>
        <v>0</v>
      </c>
      <c r="F10" s="190"/>
      <c r="G10" s="124">
        <f>E18</f>
        <v>0</v>
      </c>
      <c r="H10" s="190"/>
      <c r="I10" s="124">
        <f>G18</f>
        <v>0</v>
      </c>
    </row>
    <row r="11" spans="1:20" s="11" customFormat="1" hidden="1" outlineLevel="1">
      <c r="A11" s="228" t="s">
        <v>136</v>
      </c>
      <c r="B11" s="190"/>
      <c r="C11" s="193"/>
      <c r="D11" s="190"/>
      <c r="E11" s="124">
        <f>'5 Erfolg'!P36+'2 Kosten'!C46</f>
        <v>0</v>
      </c>
      <c r="F11" s="190"/>
      <c r="G11" s="124">
        <f>'5 Erfolg'!T36+'2 Kosten'!E46</f>
        <v>0</v>
      </c>
      <c r="H11" s="190"/>
      <c r="I11" s="124">
        <f>'5 Erfolg'!X36+'2 Kosten'!G46</f>
        <v>0</v>
      </c>
    </row>
    <row r="12" spans="1:20" s="11" customFormat="1" ht="25.5" hidden="1" outlineLevel="1">
      <c r="A12" s="227" t="s">
        <v>137</v>
      </c>
      <c r="B12" s="190"/>
      <c r="C12" s="193"/>
      <c r="D12" s="190"/>
      <c r="E12" s="124">
        <f>SUM('3 Investitionen'!C19:C26)-SUM('3 Investitionen'!E19:E26)</f>
        <v>0</v>
      </c>
      <c r="F12" s="190"/>
      <c r="G12" s="124">
        <f>SUM('3 Investitionen'!E19:E26)-SUM('3 Investitionen'!G19:G26)</f>
        <v>0</v>
      </c>
      <c r="H12" s="190"/>
      <c r="I12" s="124">
        <f>SUM('3 Investitionen'!G19:G26)-SUM('3 Investitionen'!I19:I26)</f>
        <v>0</v>
      </c>
    </row>
    <row r="13" spans="1:20" s="11" customFormat="1" ht="25.5" hidden="1" outlineLevel="1">
      <c r="A13" s="227" t="s">
        <v>138</v>
      </c>
      <c r="B13" s="190"/>
      <c r="C13" s="193"/>
      <c r="D13" s="190"/>
      <c r="E13" s="124">
        <f>E54-E41</f>
        <v>0</v>
      </c>
      <c r="F13" s="190"/>
      <c r="G13" s="124">
        <f>G54-G41</f>
        <v>0</v>
      </c>
      <c r="H13" s="190"/>
      <c r="I13" s="124">
        <f>I54-I41</f>
        <v>0</v>
      </c>
    </row>
    <row r="14" spans="1:20" s="11" customFormat="1" hidden="1" outlineLevel="1">
      <c r="A14" s="227" t="s">
        <v>101</v>
      </c>
      <c r="B14" s="190"/>
      <c r="C14" s="193"/>
      <c r="D14" s="190"/>
      <c r="E14" s="124">
        <f>('4 Finanzierung'!E22+'4 Finanzierung'!E31+'4 Finanzierung'!E35)-('4 Finanzierung'!C22+'4 Finanzierung'!C31+'4 Finanzierung'!C35)-'4 Finanzierung'!E45</f>
        <v>0</v>
      </c>
      <c r="F14" s="190"/>
      <c r="G14" s="124">
        <f>('4 Finanzierung'!G22+'4 Finanzierung'!G31+'4 Finanzierung'!G35)-('4 Finanzierung'!E22+'4 Finanzierung'!E31+'4 Finanzierung'!E35)-'4 Finanzierung'!G45</f>
        <v>0</v>
      </c>
      <c r="H14" s="190"/>
      <c r="I14" s="124">
        <f>('4 Finanzierung'!I22+'4 Finanzierung'!I31+'4 Finanzierung'!I35)-('4 Finanzierung'!G22+'4 Finanzierung'!G31+'4 Finanzierung'!G35)-'4 Finanzierung'!I45</f>
        <v>0</v>
      </c>
    </row>
    <row r="15" spans="1:20" s="11" customFormat="1" hidden="1" outlineLevel="1">
      <c r="A15" s="229"/>
      <c r="B15" s="193"/>
      <c r="C15" s="193"/>
      <c r="D15" s="193"/>
      <c r="E15" s="193"/>
      <c r="F15" s="193"/>
      <c r="G15" s="193"/>
      <c r="H15" s="193"/>
      <c r="I15" s="193"/>
    </row>
    <row r="16" spans="1:20" s="11" customFormat="1" collapsed="1">
      <c r="A16" s="184" t="s">
        <v>114</v>
      </c>
      <c r="B16" s="230"/>
      <c r="C16" s="186" t="str">
        <f ca="1">IF(ISNUMBER(Titelseite!$B$24),"Bestand 31.12."&amp;Titelseite!$B$24-1,"Bestand Vorjahr")</f>
        <v>Bestand 31.12.2026</v>
      </c>
      <c r="D16" s="230"/>
      <c r="E16" s="186" t="str">
        <f ca="1">IF(ISNUMBER(Titelseite!$B$24),"Planbestand "&amp;Titelseite!$B$24,"Planbestand Jahr 1")</f>
        <v>Planbestand 2027</v>
      </c>
      <c r="F16" s="230"/>
      <c r="G16" s="186" t="str">
        <f ca="1">IF(ISNUMBER(Titelseite!$B$24),"Planbestand "&amp;Titelseite!$B$24+1,"Planbestand Jahr 2")</f>
        <v>Planbestand 2028</v>
      </c>
      <c r="H16" s="230"/>
      <c r="I16" s="186" t="str">
        <f ca="1">IF(ISNUMBER(Titelseite!$B$24),"Planbestand "&amp;Titelseite!$B$24+2,"Planbestand Jahr 3")</f>
        <v>Planbestand 2029</v>
      </c>
      <c r="K16" s="394" t="s">
        <v>204</v>
      </c>
    </row>
    <row r="17" spans="1:20" s="11" customFormat="1" ht="5.25" customHeight="1">
      <c r="A17" s="225"/>
      <c r="B17" s="226"/>
      <c r="C17" s="225"/>
      <c r="D17" s="226"/>
      <c r="E17" s="226"/>
      <c r="F17" s="226"/>
      <c r="G17" s="226"/>
      <c r="H17" s="226"/>
      <c r="I17" s="226"/>
    </row>
    <row r="18" spans="1:20" s="11" customFormat="1">
      <c r="A18" s="231" t="s">
        <v>105</v>
      </c>
      <c r="B18" s="193"/>
      <c r="C18" s="84"/>
      <c r="D18" s="193"/>
      <c r="E18" s="124">
        <f>E11+E14+E10+E13+E12</f>
        <v>0</v>
      </c>
      <c r="F18" s="193"/>
      <c r="G18" s="124">
        <f>G11+G14+G10+G13+G12</f>
        <v>0</v>
      </c>
      <c r="H18" s="193"/>
      <c r="I18" s="124">
        <f>I11+I14+I10+I13+I12</f>
        <v>0</v>
      </c>
      <c r="K18" s="411"/>
    </row>
    <row r="19" spans="1:20" s="11" customFormat="1">
      <c r="A19" s="231" t="s">
        <v>8</v>
      </c>
      <c r="B19" s="193"/>
      <c r="C19" s="84"/>
      <c r="D19" s="193"/>
      <c r="E19" s="84"/>
      <c r="F19" s="193"/>
      <c r="G19" s="84"/>
      <c r="H19" s="193"/>
      <c r="I19" s="84"/>
      <c r="K19" s="411"/>
    </row>
    <row r="20" spans="1:20" s="11" customFormat="1">
      <c r="A20" s="231" t="s">
        <v>9</v>
      </c>
      <c r="B20" s="193"/>
      <c r="C20" s="84"/>
      <c r="D20" s="193"/>
      <c r="E20" s="84"/>
      <c r="F20" s="193"/>
      <c r="G20" s="84"/>
      <c r="H20" s="193"/>
      <c r="I20" s="84"/>
      <c r="K20" s="411"/>
    </row>
    <row r="21" spans="1:20" s="11" customFormat="1">
      <c r="A21" s="232" t="s">
        <v>19</v>
      </c>
      <c r="B21" s="193"/>
      <c r="C21" s="112"/>
      <c r="D21" s="193"/>
      <c r="E21" s="112"/>
      <c r="F21" s="193"/>
      <c r="G21" s="112"/>
      <c r="H21" s="193"/>
      <c r="I21" s="112"/>
      <c r="K21" s="411"/>
    </row>
    <row r="22" spans="1:20" s="11" customFormat="1">
      <c r="A22" s="233" t="s">
        <v>276</v>
      </c>
      <c r="B22" s="234"/>
      <c r="C22" s="114"/>
      <c r="D22" s="234"/>
      <c r="E22" s="114"/>
      <c r="F22" s="234"/>
      <c r="G22" s="114"/>
      <c r="H22" s="234"/>
      <c r="I22" s="114"/>
      <c r="K22" s="411"/>
    </row>
    <row r="23" spans="1:20" s="11" customFormat="1" ht="12.75" hidden="1" customHeight="1" outlineLevel="1">
      <c r="A23" s="117" t="s">
        <v>118</v>
      </c>
      <c r="B23" s="193"/>
      <c r="C23" s="84"/>
      <c r="D23" s="193"/>
      <c r="E23" s="84"/>
      <c r="F23" s="193"/>
      <c r="G23" s="84"/>
      <c r="H23" s="193"/>
      <c r="I23" s="84"/>
      <c r="K23" s="407"/>
    </row>
    <row r="24" spans="1:20" s="11" customFormat="1" ht="12.75" hidden="1" customHeight="1" outlineLevel="1">
      <c r="A24" s="88" t="s">
        <v>118</v>
      </c>
      <c r="B24" s="193"/>
      <c r="C24" s="84"/>
      <c r="D24" s="193"/>
      <c r="E24" s="84"/>
      <c r="F24" s="193"/>
      <c r="G24" s="84"/>
      <c r="H24" s="193"/>
      <c r="I24" s="84"/>
      <c r="K24" s="407"/>
    </row>
    <row r="25" spans="1:20" s="11" customFormat="1" ht="12.75" hidden="1" customHeight="1" outlineLevel="1">
      <c r="A25" s="88" t="s">
        <v>118</v>
      </c>
      <c r="B25" s="193"/>
      <c r="C25" s="84"/>
      <c r="D25" s="193"/>
      <c r="E25" s="84"/>
      <c r="F25" s="193"/>
      <c r="G25" s="84"/>
      <c r="H25" s="193"/>
      <c r="I25" s="84"/>
      <c r="K25" s="407"/>
    </row>
    <row r="26" spans="1:20" s="11" customFormat="1" ht="12.75" hidden="1" customHeight="1" outlineLevel="1">
      <c r="A26" s="88" t="s">
        <v>118</v>
      </c>
      <c r="B26" s="193"/>
      <c r="C26" s="80"/>
      <c r="D26" s="193"/>
      <c r="E26" s="80"/>
      <c r="F26" s="193"/>
      <c r="G26" s="80"/>
      <c r="H26" s="193"/>
      <c r="I26" s="80"/>
      <c r="K26" s="408"/>
    </row>
    <row r="27" spans="1:20" s="11" customFormat="1" ht="4.5" customHeight="1" collapsed="1">
      <c r="A27" s="229"/>
      <c r="B27" s="193"/>
      <c r="C27" s="190"/>
      <c r="D27" s="193"/>
      <c r="E27" s="190"/>
      <c r="F27" s="193"/>
      <c r="G27" s="190"/>
      <c r="H27" s="193"/>
      <c r="I27" s="190"/>
    </row>
    <row r="28" spans="1:20" s="11" customFormat="1">
      <c r="A28" s="235" t="s">
        <v>117</v>
      </c>
      <c r="B28" s="236"/>
      <c r="C28" s="237">
        <f>SUM(C18:C26)</f>
        <v>0</v>
      </c>
      <c r="D28" s="236"/>
      <c r="E28" s="237">
        <f>SUM(E18:E26)</f>
        <v>0</v>
      </c>
      <c r="F28" s="236"/>
      <c r="G28" s="237">
        <f>SUM(G18:G26)</f>
        <v>0</v>
      </c>
      <c r="H28" s="236"/>
      <c r="I28" s="237">
        <f>SUM(I18:I26)</f>
        <v>0</v>
      </c>
      <c r="K28" s="411"/>
    </row>
    <row r="29" spans="1:20" s="39" customFormat="1">
      <c r="A29" s="238"/>
      <c r="B29" s="236"/>
      <c r="C29" s="238"/>
      <c r="D29" s="236"/>
      <c r="E29" s="236"/>
      <c r="F29" s="236"/>
      <c r="G29" s="236"/>
      <c r="H29" s="236"/>
      <c r="I29" s="236"/>
      <c r="J29" s="12"/>
      <c r="L29" s="56"/>
      <c r="M29" s="12"/>
      <c r="O29" s="12"/>
      <c r="P29" s="12"/>
      <c r="Q29" s="57"/>
      <c r="R29" s="12"/>
      <c r="S29" s="57"/>
      <c r="T29" s="12"/>
    </row>
    <row r="30" spans="1:20" s="11" customFormat="1">
      <c r="A30" s="239" t="s">
        <v>115</v>
      </c>
      <c r="B30" s="230"/>
      <c r="C30" s="230"/>
      <c r="D30" s="230"/>
      <c r="E30" s="240" t="str">
        <f ca="1">IF(ISNUMBER(Titelseite!$B$24),"Plan "&amp;Titelseite!$B$24,"Plan Jahr 1")</f>
        <v>Plan 2027</v>
      </c>
      <c r="F30" s="230"/>
      <c r="G30" s="240" t="str">
        <f ca="1">IF(ISNUMBER(Titelseite!$B$24),"Plan "&amp;Titelseite!$B$24+1,"Plan Jahr 2")</f>
        <v>Plan 2028</v>
      </c>
      <c r="H30" s="230"/>
      <c r="I30" s="240" t="str">
        <f ca="1">IF(ISNUMBER(Titelseite!$B$24),"Plan "&amp;Titelseite!$B$24+2,"Plan Jahr 3")</f>
        <v>Plan 2029</v>
      </c>
      <c r="K30" s="394" t="s">
        <v>204</v>
      </c>
    </row>
    <row r="31" spans="1:20" s="11" customFormat="1" ht="5.25" customHeight="1">
      <c r="A31" s="225"/>
      <c r="B31" s="226"/>
      <c r="C31" s="225"/>
      <c r="D31" s="226"/>
      <c r="E31" s="226"/>
      <c r="F31" s="226"/>
      <c r="G31" s="226"/>
      <c r="H31" s="226"/>
      <c r="I31" s="226"/>
    </row>
    <row r="32" spans="1:20" s="11" customFormat="1">
      <c r="A32" s="107" t="s">
        <v>11</v>
      </c>
      <c r="B32" s="193"/>
      <c r="C32" s="193"/>
      <c r="D32" s="193"/>
      <c r="E32" s="84"/>
      <c r="F32" s="193"/>
      <c r="G32" s="84"/>
      <c r="H32" s="193"/>
      <c r="I32" s="84"/>
      <c r="K32" s="411"/>
    </row>
    <row r="33" spans="1:11" s="11" customFormat="1">
      <c r="A33" s="88" t="s">
        <v>299</v>
      </c>
      <c r="B33" s="193"/>
      <c r="C33" s="193"/>
      <c r="D33" s="193"/>
      <c r="E33" s="84"/>
      <c r="F33" s="193"/>
      <c r="G33" s="84"/>
      <c r="H33" s="193"/>
      <c r="I33" s="84"/>
      <c r="K33" s="411"/>
    </row>
    <row r="34" spans="1:11" s="11" customFormat="1">
      <c r="A34" s="88" t="s">
        <v>12</v>
      </c>
      <c r="B34" s="193"/>
      <c r="C34" s="193"/>
      <c r="D34" s="193"/>
      <c r="E34" s="84"/>
      <c r="F34" s="193"/>
      <c r="G34" s="84"/>
      <c r="H34" s="193"/>
      <c r="I34" s="84"/>
      <c r="K34" s="411"/>
    </row>
    <row r="35" spans="1:11" s="11" customFormat="1">
      <c r="A35" s="88" t="s">
        <v>14</v>
      </c>
      <c r="B35" s="193"/>
      <c r="C35" s="193"/>
      <c r="D35" s="193"/>
      <c r="E35" s="84"/>
      <c r="F35" s="193"/>
      <c r="G35" s="84"/>
      <c r="H35" s="193"/>
      <c r="I35" s="84"/>
      <c r="K35" s="411"/>
    </row>
    <row r="36" spans="1:11" s="11" customFormat="1">
      <c r="A36" s="88" t="s">
        <v>109</v>
      </c>
      <c r="B36" s="193"/>
      <c r="C36" s="193"/>
      <c r="D36" s="193"/>
      <c r="E36" s="84"/>
      <c r="F36" s="193"/>
      <c r="G36" s="84"/>
      <c r="H36" s="193"/>
      <c r="I36" s="84"/>
      <c r="K36" s="411"/>
    </row>
    <row r="37" spans="1:11" s="11" customFormat="1">
      <c r="A37" s="88" t="s">
        <v>10</v>
      </c>
      <c r="B37" s="193"/>
      <c r="C37" s="193"/>
      <c r="D37" s="193"/>
      <c r="E37" s="84"/>
      <c r="F37" s="193"/>
      <c r="G37" s="84"/>
      <c r="H37" s="193"/>
      <c r="I37" s="84"/>
      <c r="K37" s="411"/>
    </row>
    <row r="38" spans="1:11" s="11" customFormat="1" ht="12.75" hidden="1" customHeight="1" outlineLevel="1">
      <c r="A38" s="88" t="s">
        <v>119</v>
      </c>
      <c r="B38" s="193"/>
      <c r="C38" s="193"/>
      <c r="D38" s="193"/>
      <c r="E38" s="84"/>
      <c r="F38" s="193"/>
      <c r="G38" s="84"/>
      <c r="H38" s="193"/>
      <c r="I38" s="84"/>
      <c r="K38" s="407"/>
    </row>
    <row r="39" spans="1:11" s="11" customFormat="1" ht="12.75" hidden="1" customHeight="1" outlineLevel="1">
      <c r="A39" s="88" t="s">
        <v>119</v>
      </c>
      <c r="B39" s="193"/>
      <c r="C39" s="193"/>
      <c r="D39" s="193"/>
      <c r="E39" s="84"/>
      <c r="F39" s="193"/>
      <c r="G39" s="84"/>
      <c r="H39" s="193"/>
      <c r="I39" s="84"/>
      <c r="K39" s="408"/>
    </row>
    <row r="40" spans="1:11" s="11" customFormat="1" ht="4.5" customHeight="1" collapsed="1">
      <c r="A40" s="229"/>
      <c r="B40" s="193"/>
      <c r="C40" s="193"/>
      <c r="D40" s="193"/>
      <c r="E40" s="190"/>
      <c r="F40" s="193"/>
      <c r="G40" s="190"/>
      <c r="H40" s="193"/>
      <c r="I40" s="190"/>
    </row>
    <row r="41" spans="1:11" s="11" customFormat="1" ht="25.5">
      <c r="A41" s="235" t="s">
        <v>116</v>
      </c>
      <c r="B41" s="236"/>
      <c r="C41" s="230"/>
      <c r="D41" s="236"/>
      <c r="E41" s="237">
        <f>SUM(E32:E39)</f>
        <v>0</v>
      </c>
      <c r="F41" s="236"/>
      <c r="G41" s="237">
        <f>SUM(G32:G39)</f>
        <v>0</v>
      </c>
      <c r="H41" s="236"/>
      <c r="I41" s="237">
        <f>SUM(I32:I39)</f>
        <v>0</v>
      </c>
      <c r="K41" s="411"/>
    </row>
    <row r="42" spans="1:11" s="11" customFormat="1">
      <c r="A42" s="229"/>
      <c r="B42" s="193"/>
      <c r="C42" s="229"/>
      <c r="D42" s="193"/>
      <c r="E42" s="190"/>
      <c r="F42" s="193"/>
      <c r="G42" s="190"/>
      <c r="H42" s="193"/>
      <c r="I42" s="190"/>
    </row>
    <row r="43" spans="1:11" s="11" customFormat="1" hidden="1" outlineLevel="1">
      <c r="A43" s="239" t="s">
        <v>90</v>
      </c>
      <c r="B43" s="230"/>
      <c r="C43" s="230"/>
      <c r="D43" s="230"/>
      <c r="E43" s="240" t="str">
        <f ca="1">IF(ISNUMBER(Titelseite!$B$24),"Plan "&amp;Titelseite!$B$24,"Plan Jahr 1")</f>
        <v>Plan 2027</v>
      </c>
      <c r="F43" s="230"/>
      <c r="G43" s="240" t="str">
        <f ca="1">IF(ISNUMBER(Titelseite!$B$24),"Plan "&amp;Titelseite!$B$24+1,"Plan Jahr 2")</f>
        <v>Plan 2028</v>
      </c>
      <c r="H43" s="230"/>
      <c r="I43" s="240" t="str">
        <f ca="1">IF(ISNUMBER(Titelseite!$B$24),"Plan "&amp;Titelseite!$B$24+2,"Plan Jahr 3")</f>
        <v>Plan 2029</v>
      </c>
    </row>
    <row r="44" spans="1:11" s="11" customFormat="1" ht="5.25" hidden="1" customHeight="1" outlineLevel="1">
      <c r="A44" s="229"/>
      <c r="B44" s="193"/>
      <c r="C44" s="229"/>
      <c r="D44" s="193"/>
      <c r="E44" s="193"/>
      <c r="F44" s="193"/>
      <c r="G44" s="193"/>
      <c r="H44" s="193"/>
      <c r="I44" s="193"/>
    </row>
    <row r="45" spans="1:11" s="11" customFormat="1" ht="12.6" hidden="1" customHeight="1" outlineLevel="1">
      <c r="A45" s="227" t="str">
        <f>A32</f>
        <v>Maschinen</v>
      </c>
      <c r="B45" s="193"/>
      <c r="C45" s="229"/>
      <c r="D45" s="241"/>
      <c r="E45" s="84"/>
      <c r="F45" s="241"/>
      <c r="G45" s="84"/>
      <c r="H45" s="241"/>
      <c r="I45" s="84"/>
      <c r="K45" s="406"/>
    </row>
    <row r="46" spans="1:11" s="11" customFormat="1" ht="12.6" hidden="1" customHeight="1" outlineLevel="1">
      <c r="A46" s="227" t="str">
        <f t="shared" ref="A46:A52" si="0">A33</f>
        <v>Mobilien</v>
      </c>
      <c r="B46" s="193"/>
      <c r="C46" s="229"/>
      <c r="D46" s="193"/>
      <c r="E46" s="84"/>
      <c r="F46" s="193"/>
      <c r="G46" s="84"/>
      <c r="H46" s="193"/>
      <c r="I46" s="84"/>
      <c r="K46" s="407"/>
    </row>
    <row r="47" spans="1:11" s="11" customFormat="1" ht="12.95" hidden="1" customHeight="1" outlineLevel="1">
      <c r="A47" s="227" t="str">
        <f t="shared" si="0"/>
        <v>Fahrzeuge</v>
      </c>
      <c r="B47" s="74"/>
      <c r="C47" s="229"/>
      <c r="D47" s="74"/>
      <c r="E47" s="89"/>
      <c r="F47" s="74"/>
      <c r="G47" s="89"/>
      <c r="H47" s="74"/>
      <c r="I47" s="89"/>
      <c r="K47" s="407"/>
    </row>
    <row r="48" spans="1:11" s="11" customFormat="1" ht="12.6" hidden="1" customHeight="1" outlineLevel="1">
      <c r="A48" s="227" t="str">
        <f t="shared" si="0"/>
        <v>Immobilien</v>
      </c>
      <c r="B48" s="193"/>
      <c r="C48" s="229"/>
      <c r="D48" s="193"/>
      <c r="E48" s="84"/>
      <c r="F48" s="193"/>
      <c r="G48" s="84"/>
      <c r="H48" s="193"/>
      <c r="I48" s="84"/>
      <c r="K48" s="407"/>
    </row>
    <row r="49" spans="1:11" s="11" customFormat="1" ht="12.6" hidden="1" customHeight="1" outlineLevel="1">
      <c r="A49" s="227" t="str">
        <f t="shared" si="0"/>
        <v>Immaterielle Anlagen (Patente, Lizenzen)</v>
      </c>
      <c r="B49" s="193"/>
      <c r="C49" s="229"/>
      <c r="D49" s="193"/>
      <c r="E49" s="84"/>
      <c r="F49" s="193"/>
      <c r="G49" s="84"/>
      <c r="H49" s="193"/>
      <c r="I49" s="84"/>
      <c r="K49" s="407"/>
    </row>
    <row r="50" spans="1:11" s="11" customFormat="1" ht="12.6" hidden="1" customHeight="1" outlineLevel="1">
      <c r="A50" s="227" t="str">
        <f t="shared" si="0"/>
        <v>Beteiligungen</v>
      </c>
      <c r="B50" s="193"/>
      <c r="C50" s="229"/>
      <c r="D50" s="241"/>
      <c r="E50" s="84"/>
      <c r="F50" s="241"/>
      <c r="G50" s="84"/>
      <c r="H50" s="241"/>
      <c r="I50" s="84"/>
      <c r="K50" s="407"/>
    </row>
    <row r="51" spans="1:11" s="11" customFormat="1" ht="12.75" hidden="1" customHeight="1" outlineLevel="2">
      <c r="A51" s="227" t="str">
        <f t="shared" si="0"/>
        <v>[Weiteres Anlagevermögen]</v>
      </c>
      <c r="B51" s="193"/>
      <c r="C51" s="229"/>
      <c r="D51" s="193"/>
      <c r="E51" s="84"/>
      <c r="F51" s="193"/>
      <c r="G51" s="84"/>
      <c r="H51" s="193"/>
      <c r="I51" s="84"/>
      <c r="K51" s="407"/>
    </row>
    <row r="52" spans="1:11" s="11" customFormat="1" ht="12.75" hidden="1" customHeight="1" outlineLevel="2">
      <c r="A52" s="227" t="str">
        <f t="shared" si="0"/>
        <v>[Weiteres Anlagevermögen]</v>
      </c>
      <c r="B52" s="242"/>
      <c r="C52" s="229"/>
      <c r="D52" s="242"/>
      <c r="E52" s="84"/>
      <c r="F52" s="242"/>
      <c r="G52" s="84"/>
      <c r="H52" s="242"/>
      <c r="I52" s="84"/>
      <c r="K52" s="408"/>
    </row>
    <row r="53" spans="1:11" s="11" customFormat="1" ht="4.5" hidden="1" customHeight="1" outlineLevel="1">
      <c r="A53" s="225"/>
      <c r="B53" s="193"/>
      <c r="C53" s="225"/>
      <c r="D53" s="193"/>
      <c r="E53" s="190"/>
      <c r="F53" s="193"/>
      <c r="G53" s="190"/>
      <c r="H53" s="193"/>
      <c r="I53" s="190"/>
    </row>
    <row r="54" spans="1:11" s="11" customFormat="1" ht="25.5" hidden="1" outlineLevel="1">
      <c r="A54" s="235" t="s">
        <v>87</v>
      </c>
      <c r="B54" s="236"/>
      <c r="C54" s="230"/>
      <c r="D54" s="236"/>
      <c r="E54" s="237">
        <f>SUM(E45:E52)</f>
        <v>0</v>
      </c>
      <c r="F54" s="236"/>
      <c r="G54" s="237">
        <f>SUM(G45:G52)</f>
        <v>0</v>
      </c>
      <c r="H54" s="236"/>
      <c r="I54" s="237">
        <f>SUM(I45:I52)</f>
        <v>0</v>
      </c>
    </row>
    <row r="55" spans="1:11" s="11" customFormat="1" hidden="1" outlineLevel="1">
      <c r="A55" s="243"/>
      <c r="B55" s="243"/>
      <c r="C55" s="243"/>
      <c r="D55" s="243"/>
      <c r="E55" s="244"/>
      <c r="F55" s="243"/>
      <c r="G55" s="244"/>
      <c r="H55" s="243"/>
      <c r="I55" s="244"/>
    </row>
    <row r="56" spans="1:11" s="11" customFormat="1" collapsed="1">
      <c r="A56" s="184" t="s">
        <v>128</v>
      </c>
      <c r="B56" s="230"/>
      <c r="C56" s="186" t="str">
        <f ca="1">IF(ISNUMBER(Titelseite!$B$24),"Bestand 31.12."&amp;Titelseite!$B$24-1,"Bestand Vorjahr")</f>
        <v>Bestand 31.12.2026</v>
      </c>
      <c r="D56" s="230"/>
      <c r="E56" s="186" t="str">
        <f ca="1">IF(ISNUMBER(Titelseite!$B$24),"Plan "&amp;Titelseite!$B$24,"Plan Jahr 1")</f>
        <v>Plan 2027</v>
      </c>
      <c r="F56" s="230"/>
      <c r="G56" s="186" t="str">
        <f ca="1">IF(ISNUMBER(Titelseite!$B$24),"Plan "&amp;Titelseite!$B$24+1,"Plan Jahr 2")</f>
        <v>Plan 2028</v>
      </c>
      <c r="H56" s="230"/>
      <c r="I56" s="186" t="str">
        <f ca="1">IF(ISNUMBER(Titelseite!$B$24),"Plan "&amp;Titelseite!$B$24+2,"Plan Jahr 3")</f>
        <v>Plan 2029</v>
      </c>
      <c r="K56" s="394" t="s">
        <v>204</v>
      </c>
    </row>
    <row r="57" spans="1:11" s="11" customFormat="1" ht="5.25" customHeight="1">
      <c r="A57" s="229"/>
      <c r="B57" s="193"/>
      <c r="C57" s="229"/>
      <c r="D57" s="193"/>
      <c r="E57" s="193"/>
      <c r="F57" s="193"/>
      <c r="G57" s="193"/>
      <c r="H57" s="193"/>
      <c r="I57" s="193"/>
    </row>
    <row r="58" spans="1:11" s="11" customFormat="1">
      <c r="A58" s="231" t="str">
        <f>A32</f>
        <v>Maschinen</v>
      </c>
      <c r="B58" s="245"/>
      <c r="C58" s="84"/>
      <c r="D58" s="245"/>
      <c r="E58" s="127">
        <f>C58+E32-E45-'2 Kosten'!C37</f>
        <v>0</v>
      </c>
      <c r="F58" s="245"/>
      <c r="G58" s="127">
        <f>E58+G32-G45-'2 Kosten'!E37</f>
        <v>0</v>
      </c>
      <c r="H58" s="245"/>
      <c r="I58" s="127">
        <f>G58+I32-I45-'2 Kosten'!G37</f>
        <v>0</v>
      </c>
      <c r="K58" s="411"/>
    </row>
    <row r="59" spans="1:11" s="11" customFormat="1">
      <c r="A59" s="231" t="str">
        <f t="shared" ref="A59:A65" si="1">A33</f>
        <v>Mobilien</v>
      </c>
      <c r="B59" s="245"/>
      <c r="C59" s="84"/>
      <c r="D59" s="245"/>
      <c r="E59" s="127">
        <f>C59+E33-E46-'2 Kosten'!C38</f>
        <v>0</v>
      </c>
      <c r="F59" s="245"/>
      <c r="G59" s="127">
        <f>E59+G33-G46-'2 Kosten'!E38</f>
        <v>0</v>
      </c>
      <c r="H59" s="245"/>
      <c r="I59" s="127">
        <f>G59+I33-I46-'2 Kosten'!G38</f>
        <v>0</v>
      </c>
      <c r="K59" s="411"/>
    </row>
    <row r="60" spans="1:11" s="11" customFormat="1">
      <c r="A60" s="231" t="str">
        <f t="shared" si="1"/>
        <v>Fahrzeuge</v>
      </c>
      <c r="B60" s="245"/>
      <c r="C60" s="84"/>
      <c r="D60" s="245"/>
      <c r="E60" s="127">
        <f>C60+E34-E47-'2 Kosten'!C39</f>
        <v>0</v>
      </c>
      <c r="F60" s="245"/>
      <c r="G60" s="127">
        <f>E60+G34-G47-'2 Kosten'!E39</f>
        <v>0</v>
      </c>
      <c r="H60" s="245"/>
      <c r="I60" s="127">
        <f>G60+I34-I47-'2 Kosten'!G39</f>
        <v>0</v>
      </c>
      <c r="K60" s="411"/>
    </row>
    <row r="61" spans="1:11" s="11" customFormat="1">
      <c r="A61" s="231" t="str">
        <f t="shared" si="1"/>
        <v>Immobilien</v>
      </c>
      <c r="B61" s="245"/>
      <c r="C61" s="84"/>
      <c r="D61" s="245"/>
      <c r="E61" s="127">
        <f>C61+E35-E48-'2 Kosten'!C40</f>
        <v>0</v>
      </c>
      <c r="F61" s="245"/>
      <c r="G61" s="127">
        <f>E61+G35-G48-'2 Kosten'!E40</f>
        <v>0</v>
      </c>
      <c r="H61" s="245"/>
      <c r="I61" s="127">
        <f>G61+I35-I48-'2 Kosten'!G40</f>
        <v>0</v>
      </c>
      <c r="K61" s="411"/>
    </row>
    <row r="62" spans="1:11" s="11" customFormat="1">
      <c r="A62" s="231" t="str">
        <f t="shared" si="1"/>
        <v>Immaterielle Anlagen (Patente, Lizenzen)</v>
      </c>
      <c r="B62" s="245"/>
      <c r="C62" s="84"/>
      <c r="D62" s="245"/>
      <c r="E62" s="127">
        <f>C62+E36-E49-'2 Kosten'!C41</f>
        <v>0</v>
      </c>
      <c r="F62" s="245"/>
      <c r="G62" s="127">
        <f>E62+G36-G49-'2 Kosten'!E41</f>
        <v>0</v>
      </c>
      <c r="H62" s="245"/>
      <c r="I62" s="127">
        <f>G62+I36-I49-'2 Kosten'!G41</f>
        <v>0</v>
      </c>
      <c r="K62" s="411"/>
    </row>
    <row r="63" spans="1:11" s="11" customFormat="1">
      <c r="A63" s="231" t="str">
        <f t="shared" si="1"/>
        <v>Beteiligungen</v>
      </c>
      <c r="B63" s="245"/>
      <c r="C63" s="84"/>
      <c r="D63" s="245"/>
      <c r="E63" s="127">
        <f>C63+E37-E50-'2 Kosten'!C42</f>
        <v>0</v>
      </c>
      <c r="F63" s="245"/>
      <c r="G63" s="127">
        <f>E63+G37-G50-'2 Kosten'!E42</f>
        <v>0</v>
      </c>
      <c r="H63" s="245"/>
      <c r="I63" s="127">
        <f>G63+I37-I50-'2 Kosten'!G42</f>
        <v>0</v>
      </c>
      <c r="K63" s="411"/>
    </row>
    <row r="64" spans="1:11" s="11" customFormat="1" hidden="1" outlineLevel="1">
      <c r="A64" s="227" t="str">
        <f t="shared" si="1"/>
        <v>[Weiteres Anlagevermögen]</v>
      </c>
      <c r="B64" s="245"/>
      <c r="C64" s="84"/>
      <c r="D64" s="245"/>
      <c r="E64" s="127">
        <f>C64+E38-E51-'2 Kosten'!C43</f>
        <v>0</v>
      </c>
      <c r="F64" s="245"/>
      <c r="G64" s="127">
        <f>E64+G38-G51-'2 Kosten'!E43</f>
        <v>0</v>
      </c>
      <c r="H64" s="245"/>
      <c r="I64" s="127">
        <f>G64+I38-I51-'2 Kosten'!G43</f>
        <v>0</v>
      </c>
    </row>
    <row r="65" spans="1:11" s="11" customFormat="1" hidden="1" outlineLevel="1">
      <c r="A65" s="227" t="str">
        <f t="shared" si="1"/>
        <v>[Weiteres Anlagevermögen]</v>
      </c>
      <c r="B65" s="245"/>
      <c r="C65" s="84"/>
      <c r="D65" s="245"/>
      <c r="E65" s="127">
        <f>C65+E39-E52-'2 Kosten'!C44</f>
        <v>0</v>
      </c>
      <c r="F65" s="245"/>
      <c r="G65" s="127">
        <f>E65+G39-G52-'2 Kosten'!E44</f>
        <v>0</v>
      </c>
      <c r="H65" s="245"/>
      <c r="I65" s="127">
        <f>G65+I39-I52-'2 Kosten'!G44</f>
        <v>0</v>
      </c>
    </row>
    <row r="66" spans="1:11" s="11" customFormat="1" ht="4.5" customHeight="1" collapsed="1">
      <c r="A66" s="229"/>
      <c r="B66" s="193"/>
      <c r="C66" s="190"/>
      <c r="D66" s="193"/>
      <c r="E66" s="190"/>
      <c r="F66" s="193"/>
      <c r="G66" s="190"/>
      <c r="H66" s="193"/>
      <c r="I66" s="190"/>
    </row>
    <row r="67" spans="1:11" s="11" customFormat="1">
      <c r="A67" s="235" t="s">
        <v>129</v>
      </c>
      <c r="B67" s="236"/>
      <c r="C67" s="237">
        <f>SUM(C58:C66)</f>
        <v>0</v>
      </c>
      <c r="D67" s="236"/>
      <c r="E67" s="237">
        <f>SUM(E58:E66)</f>
        <v>0</v>
      </c>
      <c r="F67" s="236"/>
      <c r="G67" s="237">
        <f>SUM(G58:G66)</f>
        <v>0</v>
      </c>
      <c r="H67" s="236"/>
      <c r="I67" s="237">
        <f>SUM(I58:I66)</f>
        <v>0</v>
      </c>
      <c r="K67" s="411"/>
    </row>
    <row r="68" spans="1:11" s="11" customFormat="1">
      <c r="A68" s="229"/>
      <c r="B68" s="193"/>
      <c r="C68" s="190"/>
      <c r="D68" s="193"/>
      <c r="E68" s="190"/>
      <c r="F68" s="193"/>
      <c r="G68" s="190"/>
      <c r="H68" s="193"/>
      <c r="I68" s="190"/>
    </row>
    <row r="69" spans="1:11" s="11" customFormat="1">
      <c r="A69" s="246" t="s">
        <v>17</v>
      </c>
      <c r="B69" s="230"/>
      <c r="C69" s="247">
        <f>C28+C67</f>
        <v>0</v>
      </c>
      <c r="D69" s="230"/>
      <c r="E69" s="247">
        <f>E28+E67</f>
        <v>0</v>
      </c>
      <c r="F69" s="230"/>
      <c r="G69" s="247">
        <f>G28+G67</f>
        <v>0</v>
      </c>
      <c r="H69" s="230"/>
      <c r="I69" s="247">
        <f>I28+I67</f>
        <v>0</v>
      </c>
      <c r="K69" s="411"/>
    </row>
    <row r="70" spans="1:11" s="11" customFormat="1" ht="10.5" customHeight="1">
      <c r="E70" s="47"/>
      <c r="G70" s="47"/>
      <c r="I70" s="47"/>
    </row>
    <row r="71" spans="1:11" s="11" customFormat="1">
      <c r="A71" s="184" t="s">
        <v>204</v>
      </c>
      <c r="B71" s="184"/>
      <c r="C71" s="184"/>
      <c r="D71" s="184"/>
      <c r="E71" s="184"/>
      <c r="F71" s="184"/>
      <c r="G71" s="184"/>
      <c r="H71" s="184"/>
      <c r="I71" s="184"/>
      <c r="J71" s="184"/>
      <c r="K71" s="184"/>
    </row>
    <row r="72" spans="1:11" s="11" customFormat="1" ht="5.0999999999999996" customHeight="1">
      <c r="E72" s="47"/>
      <c r="G72" s="47"/>
      <c r="I72" s="47"/>
    </row>
    <row r="73" spans="1:11" s="11" customFormat="1">
      <c r="A73" s="450"/>
      <c r="B73" s="451"/>
      <c r="C73" s="451"/>
      <c r="D73" s="451"/>
      <c r="E73" s="451"/>
      <c r="F73" s="451"/>
      <c r="G73" s="451"/>
      <c r="H73" s="451"/>
      <c r="I73" s="451"/>
      <c r="J73" s="451"/>
      <c r="K73" s="451"/>
    </row>
    <row r="74" spans="1:11">
      <c r="A74" s="450"/>
      <c r="B74" s="451"/>
      <c r="C74" s="451"/>
      <c r="D74" s="451"/>
      <c r="E74" s="451"/>
      <c r="F74" s="451"/>
      <c r="G74" s="451"/>
      <c r="H74" s="451"/>
      <c r="I74" s="451"/>
      <c r="J74" s="451"/>
      <c r="K74" s="451"/>
    </row>
  </sheetData>
  <sheetProtection sheet="1" objects="1" scenarios="1" formatColumns="0" formatRows="0"/>
  <mergeCells count="2">
    <mergeCell ref="A73:K73"/>
    <mergeCell ref="A74:K74"/>
  </mergeCells>
  <dataValidations disablePrompts="1" count="5">
    <dataValidation type="whole" operator="greaterThanOrEqual" allowBlank="1" showInputMessage="1" showErrorMessage="1" errorTitle="Ungültige Eingabe" error="Nur ganze Zahlen ≥ 0 sind erlaubt." promptTitle="Bestand UV" prompt="Anfangsbestand Umlaufvermögen ≥ 0 (ganzzahlig)." sqref="C18:C26" xr:uid="{BF3DB5D1-38B9-40EA-9B9B-68B9D7CD2487}">
      <formula1>0</formula1>
    </dataValidation>
    <dataValidation type="whole" operator="greaterThanOrEqual" allowBlank="1" showInputMessage="1" showErrorMessage="1" errorTitle="Ungültige Eingabe" error="Nur ganze Zahlen ≥ 0 sind erlaubt." promptTitle="Bestand AV" prompt="Anfangsbestand Anlagevermögen ≥ 0 (ganzzahlig)." sqref="C58:C66" xr:uid="{26DFA276-C7D7-407B-9DDD-6B16C3B9B0AD}">
      <formula1>0</formula1>
    </dataValidation>
    <dataValidation type="whole" operator="greaterThanOrEqual" allowBlank="1" showInputMessage="1" showErrorMessage="1" errorTitle="Ungültige Eingabe" error="Nur ganze Zahlen ≥ 0 sind erlaubt." promptTitle="Umlaufvermögen" prompt="Planwert Umlaufvermögen ≥ 0 (ganzzahlig)." sqref="E19:E26 I19:I26 G19:G26" xr:uid="{34ECE52C-9573-414D-BBBB-04B8E225B5C3}">
      <formula1>0</formula1>
    </dataValidation>
    <dataValidation type="whole" operator="greaterThanOrEqual" allowBlank="1" showInputMessage="1" showErrorMessage="1" errorTitle="Ungültige Eingabe" error="Nur ganze Zahlen ≥ 0 sind erlaubt." promptTitle="Neuinvestitionen" prompt="Investitionsbetrag ≥ 0 (ganzzahlig)." sqref="E32:E39 I32:I39 G32:G39" xr:uid="{8D8A6FE8-3CD4-4F2E-9F8D-B92DB911B7C8}">
      <formula1>0</formula1>
    </dataValidation>
    <dataValidation type="whole" operator="greaterThanOrEqual" allowBlank="1" showInputMessage="1" showErrorMessage="1" errorTitle="Ungültige Eingabe" error="Nur ganze Zahlen ≥ 0 sind erlaubt." promptTitle="Desinvestitionen" prompt="Desinvestitionsbetrag ≥ 0 (ganzzahlig)." sqref="E45:E52 I45:I52 G45:G52" xr:uid="{CA1ECEC7-FD2B-454B-998E-5623E978741B}">
      <formula1>0</formula1>
    </dataValidation>
  </dataValidations>
  <hyperlinks>
    <hyperlink ref="A4" location="Titelseite!A4" display="Titelseite!A4" xr:uid="{00000000-0004-0000-0400-000000000000}"/>
  </hyperlinks>
  <pageMargins left="0.78740157480314965" right="0.78740157480314965" top="0.78740157480314965" bottom="0.78740157480314965" header="0.51181102362204722" footer="0.31496062992125984"/>
  <pageSetup paperSize="9" orientation="landscape" r:id="rId1"/>
  <headerFooter alignWithMargins="0">
    <oddFooter>&amp;L&amp;"Arial,Standard"&amp;8&amp;K01+049&amp;D&amp;C&amp;"Arial,Standard"&amp;8&amp;K01+049© Vorlage: Stocker Unternehmensentwicklung AG (www.stocker.pro)&amp;R&amp;"Arial,Standard"&amp;8&amp;K01+049Seite &amp;P/&amp;N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dimension ref="A4:K56"/>
  <sheetViews>
    <sheetView showGridLines="0" zoomScaleNormal="100" zoomScaleSheetLayoutView="100" workbookViewId="0">
      <selection activeCell="A6" sqref="A6"/>
    </sheetView>
  </sheetViews>
  <sheetFormatPr baseColWidth="10" defaultColWidth="11.42578125" defaultRowHeight="12.75" outlineLevelRow="1"/>
  <cols>
    <col min="1" max="1" width="37" style="10" customWidth="1"/>
    <col min="2" max="2" width="0.85546875" style="10" customWidth="1"/>
    <col min="3" max="3" width="17.140625" style="53" customWidth="1"/>
    <col min="4" max="4" width="0.85546875" style="55" customWidth="1"/>
    <col min="5" max="5" width="17.140625" style="55" customWidth="1"/>
    <col min="6" max="6" width="0.85546875" style="10" customWidth="1"/>
    <col min="7" max="7" width="17.140625" style="10" customWidth="1"/>
    <col min="8" max="8" width="0.85546875" style="13" customWidth="1"/>
    <col min="9" max="9" width="17.140625" style="10" customWidth="1"/>
    <col min="10" max="10" width="0.85546875" style="13" customWidth="1"/>
    <col min="11" max="11" width="21.85546875" style="414" customWidth="1"/>
    <col min="12" max="16384" width="11.42578125" style="10"/>
  </cols>
  <sheetData>
    <row r="4" spans="1:11" s="16" customFormat="1" ht="18">
      <c r="A4" s="15" t="str">
        <f>Titelseite!A17</f>
        <v>[Finanzplan 20XX-20XX]</v>
      </c>
      <c r="B4" s="159"/>
      <c r="C4" s="49"/>
      <c r="D4" s="50"/>
      <c r="E4" s="50"/>
      <c r="G4" s="159"/>
      <c r="H4" s="15"/>
      <c r="I4" s="159"/>
      <c r="J4" s="15"/>
      <c r="K4" s="412"/>
    </row>
    <row r="5" spans="1:11" s="8" customFormat="1" ht="12.75" customHeight="1">
      <c r="A5" s="8" t="str">
        <f>Titelseite!A18</f>
        <v>[Ihre Firma / Ihr Projekt]</v>
      </c>
      <c r="B5" s="18"/>
      <c r="C5" s="51"/>
      <c r="D5" s="52"/>
      <c r="E5" s="52"/>
      <c r="G5" s="18"/>
      <c r="H5" s="41"/>
      <c r="I5" s="18"/>
      <c r="J5" s="41"/>
      <c r="K5" s="413"/>
    </row>
    <row r="6" spans="1:11" s="16" customFormat="1" ht="12.75" customHeight="1">
      <c r="A6" s="248"/>
      <c r="B6" s="159"/>
      <c r="C6" s="49"/>
      <c r="D6" s="50"/>
      <c r="E6" s="50"/>
      <c r="G6" s="159"/>
      <c r="H6" s="15"/>
      <c r="I6" s="159"/>
      <c r="J6" s="15"/>
      <c r="K6" s="412"/>
    </row>
    <row r="7" spans="1:11" s="16" customFormat="1" ht="12.75" customHeight="1">
      <c r="A7" s="248"/>
      <c r="B7" s="159"/>
      <c r="C7" s="49"/>
      <c r="D7" s="50"/>
      <c r="E7" s="50"/>
      <c r="G7" s="159"/>
      <c r="H7" s="15"/>
      <c r="I7" s="159"/>
      <c r="J7" s="15"/>
      <c r="K7" s="412"/>
    </row>
    <row r="8" spans="1:11" hidden="1" outlineLevel="1">
      <c r="A8" s="184" t="s">
        <v>120</v>
      </c>
      <c r="B8" s="184"/>
      <c r="C8" s="184"/>
      <c r="D8" s="184"/>
      <c r="E8" s="184"/>
      <c r="F8" s="184"/>
      <c r="G8" s="184"/>
      <c r="H8" s="184"/>
      <c r="I8" s="184"/>
      <c r="J8" s="184"/>
      <c r="K8" s="409"/>
    </row>
    <row r="9" spans="1:11" ht="3.75" hidden="1" customHeight="1" outlineLevel="1">
      <c r="C9" s="249"/>
      <c r="D9" s="250"/>
      <c r="E9" s="250"/>
    </row>
    <row r="10" spans="1:11" hidden="1" outlineLevel="1">
      <c r="A10" s="191" t="s">
        <v>135</v>
      </c>
      <c r="B10" s="192"/>
      <c r="C10" s="251"/>
      <c r="D10" s="252"/>
      <c r="E10" s="253">
        <f>'3 Investitionen'!E41-'3 Investitionen'!E54+(SUM('3 Investitionen'!E19:E26)-SUM('3 Investitionen'!C19:C26))</f>
        <v>0</v>
      </c>
      <c r="F10" s="254"/>
      <c r="G10" s="253">
        <f>'3 Investitionen'!G41-'3 Investitionen'!G54+(SUM('3 Investitionen'!G19:G26)-SUM('3 Investitionen'!E19:E26))</f>
        <v>0</v>
      </c>
      <c r="H10" s="254"/>
      <c r="I10" s="253">
        <f>'3 Investitionen'!I41-'3 Investitionen'!I54+(SUM('3 Investitionen'!I19:I26)-SUM('3 Investitionen'!G19:G26))</f>
        <v>0</v>
      </c>
    </row>
    <row r="11" spans="1:11" hidden="1" outlineLevel="1">
      <c r="A11" s="199" t="s">
        <v>140</v>
      </c>
      <c r="B11" s="255"/>
      <c r="C11" s="256">
        <f>'3 Investitionen'!C69-'4 Finanzierung'!C22-'4 Finanzierung'!C31-'4 Finanzierung'!C39</f>
        <v>0</v>
      </c>
      <c r="D11" s="254"/>
      <c r="E11" s="257">
        <f>E10-'3 Investitionen'!E10-'3 Investitionen'!E11-'3 Investitionen'!E14</f>
        <v>0</v>
      </c>
      <c r="F11" s="254"/>
      <c r="G11" s="257">
        <f>G10-'3 Investitionen'!G10-'3 Investitionen'!G11-'3 Investitionen'!G14</f>
        <v>0</v>
      </c>
      <c r="H11" s="254"/>
      <c r="I11" s="257">
        <f>I10-'3 Investitionen'!I10-'3 Investitionen'!I11-'3 Investitionen'!I14</f>
        <v>0</v>
      </c>
      <c r="J11" s="10"/>
    </row>
    <row r="12" spans="1:11" s="16" customFormat="1" ht="12.75" hidden="1" customHeight="1" outlineLevel="1">
      <c r="A12" s="248"/>
      <c r="B12" s="159"/>
      <c r="C12" s="49"/>
      <c r="D12" s="76"/>
      <c r="E12" s="76"/>
      <c r="G12" s="159"/>
      <c r="H12" s="15"/>
      <c r="I12" s="159"/>
      <c r="J12" s="15"/>
      <c r="K12" s="412"/>
    </row>
    <row r="13" spans="1:11" collapsed="1">
      <c r="A13" s="184" t="s">
        <v>101</v>
      </c>
      <c r="B13" s="184"/>
      <c r="C13" s="184"/>
      <c r="D13" s="184"/>
      <c r="E13" s="184"/>
      <c r="F13" s="184"/>
      <c r="G13" s="184"/>
      <c r="H13" s="184"/>
      <c r="I13" s="184"/>
      <c r="J13" s="184"/>
      <c r="K13" s="409"/>
    </row>
    <row r="14" spans="1:11" ht="3.75" customHeight="1">
      <c r="C14" s="249"/>
      <c r="D14" s="250"/>
      <c r="E14" s="250"/>
    </row>
    <row r="15" spans="1:11">
      <c r="A15" s="184" t="s">
        <v>111</v>
      </c>
      <c r="C15" s="186" t="str">
        <f ca="1">IF(ISNUMBER(Titelseite!$B$24),"Bestand 31.12."&amp;Titelseite!$B$24-1,"Bestand Vorjahr")</f>
        <v>Bestand 31.12.2026</v>
      </c>
      <c r="D15" s="187"/>
      <c r="E15" s="186" t="str">
        <f ca="1">IF(ISNUMBER(Titelseite!$B$24),"Plan Ende "&amp;Titelseite!$B$24,"Plan Ende Jahr 1")</f>
        <v>Plan Ende 2027</v>
      </c>
      <c r="F15" s="187"/>
      <c r="G15" s="186" t="str">
        <f ca="1">IF(ISNUMBER(Titelseite!$B$24),"Plan Ende "&amp;Titelseite!$B$24+1,"Plan Ende Jahr 2")</f>
        <v>Plan Ende 2028</v>
      </c>
      <c r="H15" s="187"/>
      <c r="I15" s="186" t="str">
        <f ca="1">IF(ISNUMBER(Titelseite!$B$24),"Plan Ende "&amp;Titelseite!$B$24+2,"Plan Ende Jahr 3")</f>
        <v>Plan Ende 2029</v>
      </c>
      <c r="K15" s="410" t="s">
        <v>204</v>
      </c>
    </row>
    <row r="16" spans="1:11" s="11" customFormat="1" ht="5.25" customHeight="1">
      <c r="A16" s="225"/>
      <c r="B16" s="226"/>
      <c r="C16" s="225"/>
      <c r="D16" s="226"/>
      <c r="E16" s="226"/>
      <c r="F16" s="226"/>
      <c r="G16" s="226"/>
      <c r="H16" s="226"/>
      <c r="I16" s="226"/>
      <c r="K16" s="415"/>
    </row>
    <row r="17" spans="1:11" s="11" customFormat="1">
      <c r="A17" s="231" t="s">
        <v>35</v>
      </c>
      <c r="B17" s="190"/>
      <c r="C17" s="84"/>
      <c r="D17" s="193"/>
      <c r="E17" s="84"/>
      <c r="F17" s="193"/>
      <c r="G17" s="84"/>
      <c r="H17" s="193"/>
      <c r="I17" s="84"/>
      <c r="K17" s="411"/>
    </row>
    <row r="18" spans="1:11" s="11" customFormat="1">
      <c r="A18" s="231" t="s">
        <v>108</v>
      </c>
      <c r="B18" s="190"/>
      <c r="C18" s="84"/>
      <c r="D18" s="193"/>
      <c r="E18" s="84"/>
      <c r="F18" s="193"/>
      <c r="G18" s="84"/>
      <c r="H18" s="193"/>
      <c r="I18" s="84"/>
      <c r="K18" s="411"/>
    </row>
    <row r="19" spans="1:11" s="11" customFormat="1">
      <c r="A19" s="232" t="s">
        <v>106</v>
      </c>
      <c r="B19" s="190"/>
      <c r="C19" s="112"/>
      <c r="D19" s="193"/>
      <c r="E19" s="112"/>
      <c r="F19" s="193"/>
      <c r="G19" s="112"/>
      <c r="H19" s="193"/>
      <c r="I19" s="112"/>
      <c r="K19" s="411"/>
    </row>
    <row r="20" spans="1:11" s="11" customFormat="1">
      <c r="A20" s="233" t="s">
        <v>277</v>
      </c>
      <c r="B20" s="234"/>
      <c r="C20" s="114"/>
      <c r="D20" s="234"/>
      <c r="E20" s="114"/>
      <c r="F20" s="234"/>
      <c r="G20" s="114"/>
      <c r="H20" s="234"/>
      <c r="I20" s="114"/>
      <c r="K20" s="411"/>
    </row>
    <row r="21" spans="1:11" s="11" customFormat="1" ht="4.5" customHeight="1">
      <c r="A21" s="229"/>
      <c r="B21" s="190"/>
      <c r="C21" s="190"/>
      <c r="D21" s="193"/>
      <c r="E21" s="190"/>
      <c r="F21" s="193"/>
      <c r="G21" s="190"/>
      <c r="H21" s="193"/>
      <c r="I21" s="190"/>
      <c r="K21" s="415"/>
    </row>
    <row r="22" spans="1:11" s="11" customFormat="1">
      <c r="A22" s="235" t="s">
        <v>66</v>
      </c>
      <c r="B22" s="236"/>
      <c r="C22" s="237">
        <f>SUM(C17:C20)</f>
        <v>0</v>
      </c>
      <c r="D22" s="230"/>
      <c r="E22" s="237">
        <f>SUM(E17:E20)</f>
        <v>0</v>
      </c>
      <c r="F22" s="230"/>
      <c r="G22" s="237">
        <f>SUM(G17:G20)</f>
        <v>0</v>
      </c>
      <c r="H22" s="230"/>
      <c r="I22" s="237">
        <f>SUM(I17:I20)</f>
        <v>0</v>
      </c>
      <c r="K22" s="411"/>
    </row>
    <row r="23" spans="1:11" s="11" customFormat="1">
      <c r="A23" s="236"/>
      <c r="B23" s="243"/>
      <c r="C23" s="258"/>
      <c r="D23" s="242"/>
      <c r="E23" s="250"/>
      <c r="F23" s="243"/>
      <c r="G23" s="243"/>
      <c r="H23" s="259"/>
      <c r="I23" s="243"/>
      <c r="J23" s="54"/>
      <c r="K23" s="415"/>
    </row>
    <row r="24" spans="1:11" s="11" customFormat="1">
      <c r="A24" s="184" t="s">
        <v>112</v>
      </c>
      <c r="B24" s="243"/>
      <c r="C24" s="186" t="str">
        <f ca="1">IF(ISNUMBER(Titelseite!$B$24),"Bestand 31.12."&amp;Titelseite!$B$24-1,"Bestand Vorjahr")</f>
        <v>Bestand 31.12.2026</v>
      </c>
      <c r="D24" s="230"/>
      <c r="E24" s="186" t="str">
        <f ca="1">IF(ISNUMBER(Titelseite!$B$24),"Plan Ende "&amp;Titelseite!$B$24,"Plan Ende Jahr 1")</f>
        <v>Plan Ende 2027</v>
      </c>
      <c r="F24" s="230"/>
      <c r="G24" s="186" t="str">
        <f ca="1">IF(ISNUMBER(Titelseite!$B$24),"Plan Ende "&amp;Titelseite!$B$24+1,"Plan Ende Jahr 2")</f>
        <v>Plan Ende 2028</v>
      </c>
      <c r="H24" s="230"/>
      <c r="I24" s="186" t="str">
        <f ca="1">IF(ISNUMBER(Titelseite!$B$24),"Plan Ende "&amp;Titelseite!$B$24+2,"Plan Ende Jahr 3")</f>
        <v>Plan Ende 2029</v>
      </c>
      <c r="J24" s="54"/>
      <c r="K24" s="410" t="s">
        <v>204</v>
      </c>
    </row>
    <row r="25" spans="1:11" s="11" customFormat="1" ht="5.25" customHeight="1">
      <c r="A25" s="225"/>
      <c r="B25" s="226"/>
      <c r="C25" s="225"/>
      <c r="D25" s="226"/>
      <c r="E25" s="226"/>
      <c r="F25" s="226"/>
      <c r="G25" s="226"/>
      <c r="H25" s="226"/>
      <c r="I25" s="226"/>
      <c r="K25" s="415"/>
    </row>
    <row r="26" spans="1:11" s="11" customFormat="1">
      <c r="A26" s="231" t="s">
        <v>36</v>
      </c>
      <c r="B26" s="190"/>
      <c r="C26" s="84"/>
      <c r="D26" s="193"/>
      <c r="E26" s="84"/>
      <c r="F26" s="193"/>
      <c r="G26" s="84"/>
      <c r="H26" s="193"/>
      <c r="I26" s="84"/>
      <c r="K26" s="411"/>
    </row>
    <row r="27" spans="1:11" s="11" customFormat="1">
      <c r="A27" s="231" t="s">
        <v>107</v>
      </c>
      <c r="B27" s="190"/>
      <c r="C27" s="84"/>
      <c r="D27" s="193"/>
      <c r="E27" s="84"/>
      <c r="F27" s="193"/>
      <c r="G27" s="84"/>
      <c r="H27" s="193"/>
      <c r="I27" s="84"/>
      <c r="K27" s="411"/>
    </row>
    <row r="28" spans="1:11" s="11" customFormat="1">
      <c r="A28" s="231" t="s">
        <v>38</v>
      </c>
      <c r="B28" s="190"/>
      <c r="C28" s="84"/>
      <c r="D28" s="193"/>
      <c r="E28" s="84"/>
      <c r="F28" s="193"/>
      <c r="G28" s="84"/>
      <c r="H28" s="193"/>
      <c r="I28" s="84"/>
      <c r="K28" s="411"/>
    </row>
    <row r="29" spans="1:11" s="11" customFormat="1">
      <c r="A29" s="231" t="s">
        <v>39</v>
      </c>
      <c r="B29" s="190"/>
      <c r="C29" s="84"/>
      <c r="D29" s="193"/>
      <c r="E29" s="84"/>
      <c r="F29" s="193"/>
      <c r="G29" s="84"/>
      <c r="H29" s="193"/>
      <c r="I29" s="84"/>
      <c r="K29" s="411"/>
    </row>
    <row r="30" spans="1:11" s="11" customFormat="1" ht="4.5" customHeight="1">
      <c r="A30" s="229"/>
      <c r="B30" s="190"/>
      <c r="C30" s="190"/>
      <c r="D30" s="193"/>
      <c r="E30" s="190"/>
      <c r="F30" s="193"/>
      <c r="G30" s="190"/>
      <c r="H30" s="193"/>
      <c r="I30" s="190"/>
      <c r="K30" s="415"/>
    </row>
    <row r="31" spans="1:11" s="11" customFormat="1">
      <c r="A31" s="235" t="s">
        <v>68</v>
      </c>
      <c r="B31" s="236"/>
      <c r="C31" s="237">
        <f>SUM(C26:C29)</f>
        <v>0</v>
      </c>
      <c r="D31" s="230"/>
      <c r="E31" s="237">
        <f>SUM(E26:E29)</f>
        <v>0</v>
      </c>
      <c r="F31" s="230"/>
      <c r="G31" s="237">
        <f>SUM(G26:G29)</f>
        <v>0</v>
      </c>
      <c r="H31" s="230"/>
      <c r="I31" s="237">
        <f>SUM(I26:I29)</f>
        <v>0</v>
      </c>
      <c r="K31" s="411"/>
    </row>
    <row r="32" spans="1:11" s="11" customFormat="1">
      <c r="A32" s="236"/>
      <c r="B32" s="243"/>
      <c r="C32" s="258"/>
      <c r="D32" s="242"/>
      <c r="E32" s="250"/>
      <c r="F32" s="243"/>
      <c r="G32" s="243"/>
      <c r="H32" s="259"/>
      <c r="I32" s="243"/>
      <c r="J32" s="54"/>
      <c r="K32" s="415"/>
    </row>
    <row r="33" spans="1:11" s="11" customFormat="1">
      <c r="A33" s="184" t="s">
        <v>113</v>
      </c>
      <c r="B33" s="243"/>
      <c r="C33" s="186" t="str">
        <f ca="1">IF(ISNUMBER(Titelseite!$B$24),"Bestand 31.12."&amp;Titelseite!$B$24-1,"Bestand Vorjahr")</f>
        <v>Bestand 31.12.2026</v>
      </c>
      <c r="D33" s="230"/>
      <c r="E33" s="186" t="str">
        <f ca="1">IF(ISNUMBER(Titelseite!$B$24),"Plan Ende "&amp;Titelseite!$B$24,"Plan Ende Jahr 1")</f>
        <v>Plan Ende 2027</v>
      </c>
      <c r="F33" s="230"/>
      <c r="G33" s="186" t="str">
        <f ca="1">IF(ISNUMBER(Titelseite!$B$24),"Plan Ende "&amp;Titelseite!$B$24+1,"Plan Ende Jahr 2")</f>
        <v>Plan Ende 2028</v>
      </c>
      <c r="H33" s="230"/>
      <c r="I33" s="186" t="str">
        <f ca="1">IF(ISNUMBER(Titelseite!$B$24),"Plan Ende "&amp;Titelseite!$B$24+2,"Plan Ende Jahr 3")</f>
        <v>Plan Ende 2029</v>
      </c>
      <c r="J33" s="54"/>
      <c r="K33" s="410" t="s">
        <v>204</v>
      </c>
    </row>
    <row r="34" spans="1:11" s="11" customFormat="1" ht="5.25" customHeight="1">
      <c r="A34" s="225"/>
      <c r="B34" s="226"/>
      <c r="C34" s="225"/>
      <c r="D34" s="226"/>
      <c r="E34" s="226"/>
      <c r="F34" s="226"/>
      <c r="G34" s="226"/>
      <c r="H34" s="226"/>
      <c r="I34" s="226"/>
      <c r="K34" s="415"/>
    </row>
    <row r="35" spans="1:11" s="11" customFormat="1">
      <c r="A35" s="231" t="s">
        <v>15</v>
      </c>
      <c r="B35" s="190"/>
      <c r="C35" s="84"/>
      <c r="D35" s="193"/>
      <c r="E35" s="84"/>
      <c r="F35" s="193"/>
      <c r="G35" s="84"/>
      <c r="H35" s="193"/>
      <c r="I35" s="84"/>
      <c r="K35" s="411"/>
    </row>
    <row r="36" spans="1:11" s="11" customFormat="1">
      <c r="A36" s="231" t="s">
        <v>16</v>
      </c>
      <c r="B36" s="190"/>
      <c r="C36" s="84"/>
      <c r="D36" s="193"/>
      <c r="E36" s="128">
        <f>'7 Bilanz'!O56</f>
        <v>0</v>
      </c>
      <c r="F36" s="193"/>
      <c r="G36" s="128">
        <f>'7 Bilanz'!S56</f>
        <v>0</v>
      </c>
      <c r="H36" s="193"/>
      <c r="I36" s="128">
        <f>'7 Bilanz'!W56</f>
        <v>0</v>
      </c>
      <c r="K36" s="411"/>
    </row>
    <row r="37" spans="1:11" s="11" customFormat="1">
      <c r="A37" s="231" t="s">
        <v>144</v>
      </c>
      <c r="B37" s="190"/>
      <c r="C37" s="80"/>
      <c r="D37" s="193"/>
      <c r="E37" s="129">
        <f>'7 Bilanz'!O57</f>
        <v>0</v>
      </c>
      <c r="F37" s="193"/>
      <c r="G37" s="129">
        <f>'7 Bilanz'!S57</f>
        <v>0</v>
      </c>
      <c r="H37" s="193"/>
      <c r="I37" s="129">
        <f>'7 Bilanz'!W57</f>
        <v>0</v>
      </c>
      <c r="K37" s="411"/>
    </row>
    <row r="38" spans="1:11" s="11" customFormat="1" ht="4.5" customHeight="1">
      <c r="A38" s="229"/>
      <c r="B38" s="190"/>
      <c r="C38" s="190"/>
      <c r="D38" s="193"/>
      <c r="E38" s="190"/>
      <c r="F38" s="193"/>
      <c r="G38" s="190"/>
      <c r="H38" s="193"/>
      <c r="I38" s="190"/>
      <c r="K38" s="415"/>
    </row>
    <row r="39" spans="1:11" s="11" customFormat="1">
      <c r="A39" s="235" t="s">
        <v>2</v>
      </c>
      <c r="B39" s="236"/>
      <c r="C39" s="237">
        <f>SUM(C35:C37)</f>
        <v>0</v>
      </c>
      <c r="D39" s="230"/>
      <c r="E39" s="237">
        <f>SUM(E35:E37)</f>
        <v>0</v>
      </c>
      <c r="F39" s="230"/>
      <c r="G39" s="237">
        <f>SUM(G35:G37)</f>
        <v>0</v>
      </c>
      <c r="H39" s="230"/>
      <c r="I39" s="237">
        <f>SUM(I35:I37)</f>
        <v>0</v>
      </c>
      <c r="K39" s="411"/>
    </row>
    <row r="40" spans="1:11" s="11" customFormat="1">
      <c r="A40" s="243"/>
      <c r="B40" s="243"/>
      <c r="C40" s="258"/>
      <c r="D40" s="242"/>
      <c r="E40" s="250"/>
      <c r="F40" s="243"/>
      <c r="G40" s="243"/>
      <c r="H40" s="259"/>
      <c r="I40" s="243"/>
      <c r="J40" s="54"/>
      <c r="K40" s="415"/>
    </row>
    <row r="41" spans="1:11" s="11" customFormat="1">
      <c r="A41" s="246" t="s">
        <v>18</v>
      </c>
      <c r="B41" s="236"/>
      <c r="C41" s="247">
        <f>C22+C31+C39</f>
        <v>0</v>
      </c>
      <c r="D41" s="230"/>
      <c r="E41" s="247">
        <f>E22+E31+E39</f>
        <v>0</v>
      </c>
      <c r="F41" s="230"/>
      <c r="G41" s="247">
        <f>G22+G31+G39</f>
        <v>0</v>
      </c>
      <c r="H41" s="230"/>
      <c r="I41" s="247">
        <f>I22+I31+I39</f>
        <v>0</v>
      </c>
      <c r="K41" s="411"/>
    </row>
    <row r="42" spans="1:11" s="11" customFormat="1">
      <c r="A42" s="243"/>
      <c r="B42" s="243"/>
      <c r="C42" s="258"/>
      <c r="D42" s="242"/>
      <c r="E42" s="250"/>
      <c r="F42" s="243"/>
      <c r="G42" s="243"/>
      <c r="H42" s="259"/>
      <c r="I42" s="243"/>
      <c r="J42" s="54"/>
      <c r="K42" s="415"/>
    </row>
    <row r="43" spans="1:11" s="11" customFormat="1">
      <c r="A43" s="184" t="s">
        <v>275</v>
      </c>
      <c r="B43" s="243"/>
      <c r="C43" s="186">
        <f ca="1">IF(ISNUMBER(Titelseite!$B$24),Titelseite!$B$24-1,"Vorjahr")</f>
        <v>2026</v>
      </c>
      <c r="D43" s="230"/>
      <c r="E43" s="186" t="str">
        <f ca="1">IF(ISNUMBER(Titelseite!$B$24),"Plan "&amp;Titelseite!$B$24,"Plan Jahr 1")</f>
        <v>Plan 2027</v>
      </c>
      <c r="F43" s="230"/>
      <c r="G43" s="186" t="str">
        <f ca="1">IF(ISNUMBER(Titelseite!$B$24),"Plan "&amp;Titelseite!$B$24+1,"Plan Jahr 2")</f>
        <v>Plan 2028</v>
      </c>
      <c r="H43" s="230"/>
      <c r="I43" s="186" t="str">
        <f ca="1">IF(ISNUMBER(Titelseite!$B$24),"Plan "&amp;Titelseite!$B$24+2,"Plan Jahr 3")</f>
        <v>Plan 2029</v>
      </c>
      <c r="J43" s="54"/>
      <c r="K43" s="410" t="s">
        <v>204</v>
      </c>
    </row>
    <row r="44" spans="1:11" s="11" customFormat="1" ht="5.25" customHeight="1">
      <c r="A44" s="225"/>
      <c r="B44" s="226"/>
      <c r="C44" s="225"/>
      <c r="D44" s="226"/>
      <c r="E44" s="226"/>
      <c r="F44" s="226"/>
      <c r="G44" s="226"/>
      <c r="H44" s="226"/>
      <c r="I44" s="226"/>
      <c r="K44" s="415"/>
    </row>
    <row r="45" spans="1:11" s="11" customFormat="1">
      <c r="A45" s="231" t="s">
        <v>272</v>
      </c>
      <c r="B45" s="260"/>
      <c r="C45" s="84"/>
      <c r="D45" s="261"/>
      <c r="E45" s="84"/>
      <c r="F45" s="260"/>
      <c r="G45" s="84"/>
      <c r="H45" s="260"/>
      <c r="I45" s="84"/>
      <c r="J45" s="54"/>
      <c r="K45" s="411"/>
    </row>
    <row r="46" spans="1:11" s="11" customFormat="1">
      <c r="A46" s="243"/>
      <c r="B46" s="243"/>
      <c r="C46" s="258"/>
      <c r="D46" s="242"/>
      <c r="E46" s="250"/>
      <c r="F46" s="243"/>
      <c r="G46" s="243"/>
      <c r="H46" s="259"/>
      <c r="I46" s="243"/>
      <c r="J46" s="54"/>
      <c r="K46" s="415"/>
    </row>
    <row r="47" spans="1:11" s="11" customFormat="1">
      <c r="A47" s="184" t="s">
        <v>130</v>
      </c>
      <c r="B47" s="243"/>
      <c r="C47" s="186">
        <f ca="1">IF(ISNUMBER(Titelseite!$B$24),Titelseite!$B$24-1,"Vorjahr")</f>
        <v>2026</v>
      </c>
      <c r="D47" s="230"/>
      <c r="E47" s="186" t="str">
        <f ca="1">IF(ISNUMBER(Titelseite!$B$24),"Plan Ende "&amp;Titelseite!$B$24,"Plan Ende Jahr 1")</f>
        <v>Plan Ende 2027</v>
      </c>
      <c r="F47" s="230"/>
      <c r="G47" s="186" t="str">
        <f ca="1">IF(ISNUMBER(Titelseite!$B$24),"Plan Ende "&amp;Titelseite!$B$24+1,"Plan Ende Jahr 2")</f>
        <v>Plan Ende 2028</v>
      </c>
      <c r="H47" s="230"/>
      <c r="I47" s="186" t="str">
        <f ca="1">IF(ISNUMBER(Titelseite!$B$24),"Plan Ende "&amp;Titelseite!$B$24+2,"Plan Ende Jahr 3")</f>
        <v>Plan Ende 2029</v>
      </c>
      <c r="J47" s="54"/>
      <c r="K47" s="410" t="s">
        <v>204</v>
      </c>
    </row>
    <row r="48" spans="1:11" s="11" customFormat="1" ht="5.25" customHeight="1">
      <c r="A48" s="225"/>
      <c r="B48" s="226"/>
      <c r="C48" s="225"/>
      <c r="D48" s="226"/>
      <c r="E48" s="226"/>
      <c r="F48" s="226"/>
      <c r="G48" s="226"/>
      <c r="H48" s="226"/>
      <c r="I48" s="226"/>
      <c r="K48" s="415"/>
    </row>
    <row r="49" spans="1:11" s="11" customFormat="1">
      <c r="A49" s="90" t="s">
        <v>131</v>
      </c>
      <c r="B49" s="204"/>
      <c r="C49" s="84"/>
      <c r="D49" s="250"/>
      <c r="E49" s="128">
        <f>C49</f>
        <v>0</v>
      </c>
      <c r="F49" s="241"/>
      <c r="G49" s="128">
        <f>E49</f>
        <v>0</v>
      </c>
      <c r="H49" s="241"/>
      <c r="I49" s="128">
        <f>G49</f>
        <v>0</v>
      </c>
      <c r="K49" s="411"/>
    </row>
    <row r="50" spans="1:11" s="11" customFormat="1">
      <c r="C50" s="262"/>
      <c r="D50" s="263"/>
      <c r="E50" s="264"/>
      <c r="H50" s="54"/>
      <c r="J50" s="54"/>
      <c r="K50" s="415"/>
    </row>
    <row r="51" spans="1:11">
      <c r="A51" s="184" t="s">
        <v>204</v>
      </c>
      <c r="B51" s="184"/>
      <c r="C51" s="184"/>
      <c r="D51" s="184"/>
      <c r="E51" s="184"/>
      <c r="F51" s="184"/>
      <c r="G51" s="184"/>
      <c r="H51" s="184"/>
      <c r="I51" s="184"/>
      <c r="J51" s="184"/>
      <c r="K51" s="409"/>
    </row>
    <row r="52" spans="1:11" s="11" customFormat="1" ht="5.25" customHeight="1">
      <c r="A52" s="225"/>
      <c r="B52" s="226"/>
      <c r="C52" s="225"/>
      <c r="D52" s="226"/>
      <c r="E52" s="226"/>
      <c r="F52" s="226"/>
      <c r="G52" s="226"/>
      <c r="H52" s="226"/>
      <c r="I52" s="226"/>
      <c r="K52" s="415"/>
    </row>
    <row r="53" spans="1:11">
      <c r="A53" s="450"/>
      <c r="B53" s="451"/>
      <c r="C53" s="451"/>
      <c r="D53" s="451"/>
      <c r="E53" s="451"/>
      <c r="F53" s="451"/>
      <c r="G53" s="451"/>
      <c r="H53" s="451"/>
      <c r="I53" s="451"/>
      <c r="J53" s="451"/>
      <c r="K53" s="451"/>
    </row>
    <row r="54" spans="1:11">
      <c r="A54" s="450"/>
      <c r="B54" s="451"/>
      <c r="C54" s="451"/>
      <c r="D54" s="451"/>
      <c r="E54" s="451"/>
      <c r="F54" s="451"/>
      <c r="G54" s="451"/>
      <c r="H54" s="451"/>
      <c r="I54" s="451"/>
      <c r="J54" s="451"/>
      <c r="K54" s="451"/>
    </row>
    <row r="55" spans="1:11">
      <c r="A55" s="450"/>
      <c r="B55" s="451"/>
      <c r="C55" s="451"/>
      <c r="D55" s="451"/>
      <c r="E55" s="451"/>
      <c r="F55" s="451"/>
      <c r="G55" s="451"/>
      <c r="H55" s="451"/>
      <c r="I55" s="451"/>
      <c r="J55" s="451"/>
      <c r="K55" s="451"/>
    </row>
    <row r="56" spans="1:11">
      <c r="A56" s="450"/>
      <c r="B56" s="451"/>
      <c r="C56" s="451"/>
      <c r="D56" s="451"/>
      <c r="E56" s="451"/>
      <c r="F56" s="451"/>
      <c r="G56" s="451"/>
      <c r="H56" s="451"/>
      <c r="I56" s="451"/>
      <c r="J56" s="451"/>
      <c r="K56" s="451"/>
    </row>
  </sheetData>
  <sheetProtection sheet="1" objects="1" scenarios="1" formatColumns="0" formatRows="0"/>
  <mergeCells count="4">
    <mergeCell ref="A53:K53"/>
    <mergeCell ref="A54:K54"/>
    <mergeCell ref="A55:K55"/>
    <mergeCell ref="A56:K56"/>
  </mergeCells>
  <phoneticPr fontId="8" type="noConversion"/>
  <conditionalFormatting sqref="C11">
    <cfRule type="expression" dxfId="31" priority="7" stopIfTrue="1">
      <formula>$E$11&lt;&gt;0</formula>
    </cfRule>
  </conditionalFormatting>
  <conditionalFormatting sqref="E11 G11 I11">
    <cfRule type="cellIs" dxfId="30" priority="1" stopIfTrue="1" operator="greaterThan">
      <formula>0</formula>
    </cfRule>
    <cfRule type="cellIs" dxfId="29" priority="2" stopIfTrue="1" operator="lessThan">
      <formula>0</formula>
    </cfRule>
  </conditionalFormatting>
  <conditionalFormatting sqref="E11">
    <cfRule type="expression" dxfId="28" priority="4" stopIfTrue="1">
      <formula>$E$11&lt;&gt;0</formula>
    </cfRule>
  </conditionalFormatting>
  <conditionalFormatting sqref="G11">
    <cfRule type="expression" dxfId="27" priority="6" stopIfTrue="1">
      <formula>$E$11&lt;&gt;0</formula>
    </cfRule>
  </conditionalFormatting>
  <conditionalFormatting sqref="I11">
    <cfRule type="expression" dxfId="26" priority="3" stopIfTrue="1">
      <formula>$E$11&lt;&gt;0</formula>
    </cfRule>
  </conditionalFormatting>
  <dataValidations disablePrompts="1" count="4">
    <dataValidation type="whole" operator="greaterThanOrEqual" allowBlank="1" showInputMessage="1" showErrorMessage="1" errorTitle="Ungültige Eingabe" error="Nur ganze Zahlen ≥ 0 sind erlaubt." promptTitle="Kurzfristiges FK" prompt="Betrag ≥ 0 (ganzzahlig)." sqref="C17:C20 I17:I20 G17:G20 E17:E20" xr:uid="{A34078C6-ED93-4816-85FE-CD836E881960}">
      <formula1>0</formula1>
    </dataValidation>
    <dataValidation type="whole" operator="greaterThanOrEqual" allowBlank="1" showInputMessage="1" showErrorMessage="1" errorTitle="Ungültige Eingabe" error="Nur ganze Zahlen ≥ 0 sind erlaubt." promptTitle="Langfristiges FK" prompt="Betrag ≥ 0 (ganzzahlig)." sqref="C26:C29 I26:I29 G26:G29 E26:E29" xr:uid="{1B2C4B6D-1264-4AA7-BDA6-7481D7F15A77}">
      <formula1>0</formula1>
    </dataValidation>
    <dataValidation type="whole" operator="greaterThanOrEqual" allowBlank="1" showInputMessage="1" showErrorMessage="1" errorTitle="Ungültige Eingabe" error="Nur ganze Zahlen ≥ 0 sind erlaubt." promptTitle="Eigenkapital" prompt="Aktien-/Stammkapital ≥ 0 (ganzzahlig)." sqref="C35 I35 G35 E35" xr:uid="{77A8097C-EDC9-4751-B6D3-2C20D83A0E78}">
      <formula1>0</formula1>
    </dataValidation>
    <dataValidation type="whole" operator="greaterThanOrEqual" allowBlank="1" showInputMessage="1" showErrorMessage="1" errorTitle="Ungültige Eingabe" error="Nur ganze Zahlen ≥ 0 sind erlaubt." promptTitle="Kreditlimite" prompt="Kreditlimite ≥ 0 (ganzzahlig)." sqref="C49" xr:uid="{B774EA1E-4E32-4E00-A5AE-1D4DEFA5A132}">
      <formula1>0</formula1>
    </dataValidation>
  </dataValidations>
  <hyperlinks>
    <hyperlink ref="A4" location="Titelseite!A4" display="Titelseite!A4" xr:uid="{00000000-0004-0000-0500-000000000000}"/>
  </hyperlinks>
  <pageMargins left="0.78740157480314965" right="0.78740157480314965" top="0.78740157480314965" bottom="0.78740157480314965" header="0.51181102362204722" footer="0.31496062992125984"/>
  <pageSetup paperSize="9" orientation="landscape" r:id="rId1"/>
  <headerFooter alignWithMargins="0">
    <oddFooter>&amp;L&amp;"Arial,Standard"&amp;8&amp;K01+049&amp;D&amp;C&amp;"Arial,Standard"&amp;8&amp;K01+049© Vorlage: Stocker Unternehmensentwicklung AG (www.stocker.pro)&amp;R&amp;"Arial,Standard"&amp;8&amp;K01+049Seite &amp;P/&amp;N</oddFooter>
  </headerFooter>
  <rowBreaks count="1" manualBreakCount="1">
    <brk id="42" max="1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3"/>
  <dimension ref="A4:AI45"/>
  <sheetViews>
    <sheetView showGridLines="0" zoomScaleNormal="100" zoomScaleSheetLayoutView="100" workbookViewId="0">
      <selection activeCell="A6" sqref="A6"/>
    </sheetView>
  </sheetViews>
  <sheetFormatPr baseColWidth="10" defaultColWidth="11.42578125" defaultRowHeight="12.75" outlineLevelCol="1"/>
  <cols>
    <col min="1" max="1" width="3" style="13" customWidth="1"/>
    <col min="2" max="2" width="54.5703125" style="10" customWidth="1"/>
    <col min="3" max="3" width="0.85546875" style="10" hidden="1" customWidth="1" outlineLevel="1"/>
    <col min="4" max="4" width="12.7109375" style="29" hidden="1" customWidth="1" outlineLevel="1"/>
    <col min="5" max="5" width="0.42578125" style="29" hidden="1" customWidth="1" outlineLevel="1"/>
    <col min="6" max="6" width="5" style="46" hidden="1" customWidth="1" outlineLevel="1"/>
    <col min="7" max="7" width="0.85546875" style="10" hidden="1" customWidth="1" outlineLevel="1"/>
    <col min="8" max="8" width="12.7109375" style="29" hidden="1" customWidth="1" outlineLevel="1"/>
    <col min="9" max="9" width="0.42578125" style="29" hidden="1" customWidth="1" outlineLevel="1"/>
    <col min="10" max="10" width="5" style="46" hidden="1" customWidth="1" outlineLevel="1"/>
    <col min="11" max="11" width="0.85546875" style="10" hidden="1" customWidth="1" outlineLevel="1"/>
    <col min="12" max="12" width="12.7109375" style="29" hidden="1" customWidth="1" outlineLevel="1"/>
    <col min="13" max="13" width="0.42578125" style="29" hidden="1" customWidth="1" outlineLevel="1"/>
    <col min="14" max="14" width="5" style="46" hidden="1" customWidth="1" outlineLevel="1"/>
    <col min="15" max="15" width="0.85546875" style="10" customWidth="1" collapsed="1"/>
    <col min="16" max="16" width="12.7109375" style="29" customWidth="1"/>
    <col min="17" max="17" width="0.42578125" style="29" customWidth="1"/>
    <col min="18" max="18" width="5" style="46" bestFit="1" customWidth="1"/>
    <col min="19" max="19" width="0.85546875" style="10" customWidth="1"/>
    <col min="20" max="20" width="12.7109375" style="29" customWidth="1"/>
    <col min="21" max="21" width="0.42578125" style="29" customWidth="1"/>
    <col min="22" max="22" width="5" style="30" bestFit="1" customWidth="1"/>
    <col min="23" max="23" width="0.85546875" style="10" customWidth="1"/>
    <col min="24" max="24" width="12.7109375" style="29" customWidth="1"/>
    <col min="25" max="25" width="0.42578125" style="29" customWidth="1"/>
    <col min="26" max="26" width="5" style="45" bestFit="1" customWidth="1"/>
    <col min="27" max="27" width="17.140625" style="10" customWidth="1"/>
    <col min="28" max="16384" width="11.42578125" style="10"/>
  </cols>
  <sheetData>
    <row r="4" spans="1:35" s="24" customFormat="1" ht="18">
      <c r="A4" s="15" t="str">
        <f>Titelseite!A17</f>
        <v>[Finanzplan 20XX-20XX]</v>
      </c>
      <c r="B4" s="22"/>
      <c r="C4" s="22"/>
      <c r="D4" s="22"/>
      <c r="E4" s="22"/>
      <c r="F4" s="265"/>
      <c r="G4" s="22"/>
      <c r="H4" s="22"/>
      <c r="I4" s="22"/>
      <c r="J4" s="265"/>
      <c r="K4" s="22"/>
      <c r="L4" s="22"/>
      <c r="M4" s="22"/>
      <c r="N4" s="265"/>
      <c r="O4" s="22"/>
      <c r="P4" s="22"/>
      <c r="Q4" s="22"/>
      <c r="R4" s="265"/>
      <c r="S4" s="22"/>
      <c r="T4" s="22"/>
      <c r="U4" s="23"/>
      <c r="V4" s="266"/>
      <c r="W4" s="22"/>
      <c r="X4" s="22"/>
      <c r="Y4" s="23"/>
      <c r="Z4" s="267"/>
      <c r="AA4" s="40"/>
      <c r="AB4" s="22"/>
      <c r="AD4" s="22"/>
      <c r="AE4" s="22"/>
      <c r="AF4" s="23"/>
      <c r="AG4" s="22"/>
      <c r="AH4" s="23"/>
      <c r="AI4" s="22"/>
    </row>
    <row r="5" spans="1:35" s="8" customFormat="1" ht="12.75" customHeight="1">
      <c r="A5" s="8" t="str">
        <f>Titelseite!A18</f>
        <v>[Ihre Firma / Ihr Projekt]</v>
      </c>
      <c r="B5" s="18"/>
      <c r="C5" s="18"/>
      <c r="D5" s="18"/>
      <c r="E5" s="18"/>
      <c r="F5" s="265"/>
      <c r="G5" s="18"/>
      <c r="H5" s="18"/>
      <c r="I5" s="18"/>
      <c r="J5" s="265"/>
      <c r="K5" s="18"/>
      <c r="L5" s="18"/>
      <c r="M5" s="18"/>
      <c r="N5" s="265"/>
      <c r="O5" s="18"/>
      <c r="P5" s="18"/>
      <c r="Q5" s="18"/>
      <c r="R5" s="265"/>
      <c r="S5" s="18"/>
      <c r="T5" s="18"/>
      <c r="U5" s="25"/>
      <c r="V5" s="268"/>
      <c r="W5" s="18"/>
      <c r="X5" s="18"/>
      <c r="Y5" s="25"/>
      <c r="Z5" s="269"/>
      <c r="AA5" s="41"/>
      <c r="AB5" s="18"/>
      <c r="AD5" s="18"/>
      <c r="AE5" s="18"/>
      <c r="AF5" s="25"/>
      <c r="AG5" s="18"/>
      <c r="AH5" s="25"/>
      <c r="AI5" s="18"/>
    </row>
    <row r="6" spans="1:35" s="28" customFormat="1" ht="12.75" customHeight="1">
      <c r="A6" s="42"/>
      <c r="B6" s="26"/>
      <c r="C6" s="26"/>
      <c r="D6" s="26"/>
      <c r="E6" s="26"/>
      <c r="F6" s="265"/>
      <c r="G6" s="26"/>
      <c r="H6" s="26"/>
      <c r="I6" s="26"/>
      <c r="J6" s="265"/>
      <c r="K6" s="26"/>
      <c r="L6" s="26"/>
      <c r="M6" s="26"/>
      <c r="N6" s="265"/>
      <c r="O6" s="26"/>
      <c r="P6" s="26"/>
      <c r="Q6" s="26"/>
      <c r="R6" s="265"/>
      <c r="S6" s="26"/>
      <c r="T6" s="26"/>
      <c r="U6" s="27"/>
      <c r="V6" s="266"/>
      <c r="W6" s="26"/>
      <c r="X6" s="26"/>
      <c r="Y6" s="27"/>
      <c r="Z6" s="267"/>
      <c r="AA6" s="42"/>
      <c r="AB6" s="26"/>
      <c r="AD6" s="26"/>
      <c r="AE6" s="26"/>
      <c r="AF6" s="27"/>
      <c r="AG6" s="26"/>
      <c r="AH6" s="27"/>
      <c r="AI6" s="26"/>
    </row>
    <row r="7" spans="1:35" s="28" customFormat="1" ht="12.75" customHeight="1">
      <c r="A7" s="42"/>
      <c r="B7" s="26"/>
      <c r="C7" s="26"/>
      <c r="D7" s="26"/>
      <c r="E7" s="26"/>
      <c r="F7" s="265"/>
      <c r="G7" s="26"/>
      <c r="H7" s="26"/>
      <c r="I7" s="26"/>
      <c r="J7" s="265"/>
      <c r="K7" s="26"/>
      <c r="L7" s="26"/>
      <c r="M7" s="26"/>
      <c r="N7" s="265"/>
      <c r="O7" s="26"/>
      <c r="P7" s="26"/>
      <c r="Q7" s="26"/>
      <c r="R7" s="265"/>
      <c r="S7" s="26"/>
      <c r="T7" s="26"/>
      <c r="U7" s="27"/>
      <c r="V7" s="266"/>
      <c r="W7" s="26"/>
      <c r="X7" s="26"/>
      <c r="Y7" s="27"/>
      <c r="Z7" s="267"/>
      <c r="AA7" s="42"/>
      <c r="AB7" s="26"/>
      <c r="AD7" s="26"/>
      <c r="AE7" s="26"/>
      <c r="AF7" s="27"/>
      <c r="AG7" s="26"/>
      <c r="AH7" s="27"/>
      <c r="AI7" s="26"/>
    </row>
    <row r="8" spans="1:35">
      <c r="A8" s="184" t="s">
        <v>3</v>
      </c>
      <c r="B8" s="185"/>
      <c r="C8" s="187"/>
      <c r="D8" s="186">
        <f ca="1">IF(ISNUMBER(Titelseite!$B$24),Titelseite!$B$24-3,"Ist -3")</f>
        <v>2024</v>
      </c>
      <c r="E8" s="224"/>
      <c r="F8" s="270" t="s">
        <v>69</v>
      </c>
      <c r="G8" s="187"/>
      <c r="H8" s="186">
        <f ca="1">IF(ISNUMBER(Titelseite!$B$24),Titelseite!$B$24-2,"Ist -2")</f>
        <v>2025</v>
      </c>
      <c r="I8" s="224"/>
      <c r="J8" s="270" t="s">
        <v>69</v>
      </c>
      <c r="K8" s="187"/>
      <c r="L8" s="186">
        <f ca="1">IF(ISNUMBER(Titelseite!$B$24),Titelseite!$B$24-1,"Ist -1")</f>
        <v>2026</v>
      </c>
      <c r="M8" s="224"/>
      <c r="N8" s="270" t="s">
        <v>69</v>
      </c>
      <c r="O8" s="187"/>
      <c r="P8" s="186" t="str">
        <f ca="1">IF(ISNUMBER(Titelseite!$B$24),"Plan "&amp;Titelseite!$B$24,"Plan Jahr 1")</f>
        <v>Plan 2027</v>
      </c>
      <c r="Q8" s="224"/>
      <c r="R8" s="270" t="s">
        <v>69</v>
      </c>
      <c r="S8" s="187"/>
      <c r="T8" s="186" t="str">
        <f ca="1">IF(ISNUMBER(Titelseite!$B$24),"Plan "&amp;Titelseite!$B$24+1,"Plan Jahr 2")</f>
        <v>Plan 2028</v>
      </c>
      <c r="U8" s="224"/>
      <c r="V8" s="270" t="s">
        <v>69</v>
      </c>
      <c r="W8" s="187"/>
      <c r="X8" s="186" t="str">
        <f ca="1">IF(ISNUMBER(Titelseite!$B$24),"Plan "&amp;Titelseite!$B$24+2,"Plan Jahr 3")</f>
        <v>Plan 2029</v>
      </c>
      <c r="Y8" s="224"/>
      <c r="Z8" s="270" t="s">
        <v>69</v>
      </c>
    </row>
    <row r="9" spans="1:35" ht="5.0999999999999996" customHeight="1">
      <c r="B9" s="31"/>
      <c r="C9" s="188"/>
      <c r="D9" s="188"/>
      <c r="E9" s="188"/>
      <c r="F9" s="271"/>
      <c r="G9" s="188"/>
      <c r="H9" s="188"/>
      <c r="I9" s="188"/>
      <c r="J9" s="271"/>
      <c r="K9" s="188"/>
      <c r="L9" s="188"/>
      <c r="M9" s="188"/>
      <c r="N9" s="271"/>
      <c r="O9" s="188"/>
      <c r="P9" s="188"/>
      <c r="Q9" s="188"/>
      <c r="R9" s="271"/>
      <c r="S9" s="188"/>
      <c r="T9" s="188"/>
      <c r="U9" s="188"/>
      <c r="V9" s="271"/>
      <c r="W9" s="188"/>
      <c r="X9" s="188"/>
      <c r="Y9" s="188"/>
      <c r="Z9" s="271"/>
    </row>
    <row r="10" spans="1:35" s="6" customFormat="1">
      <c r="A10" s="272" t="s">
        <v>6</v>
      </c>
      <c r="B10" s="273" t="s">
        <v>151</v>
      </c>
      <c r="C10" s="206"/>
      <c r="D10" s="83"/>
      <c r="E10" s="206"/>
      <c r="F10" s="130" t="str">
        <f>IF(ISERROR(D10/$D$10),"",D10/$D$10)</f>
        <v/>
      </c>
      <c r="G10" s="206"/>
      <c r="H10" s="83"/>
      <c r="I10" s="206"/>
      <c r="J10" s="130" t="str">
        <f>IF(ISERROR(H10/$H$10),"",H10/$H$10)</f>
        <v/>
      </c>
      <c r="K10" s="206"/>
      <c r="L10" s="83"/>
      <c r="M10" s="206"/>
      <c r="N10" s="130" t="str">
        <f>IF(ISERROR(L10/$L$10),"",L10/$L$10)</f>
        <v/>
      </c>
      <c r="O10" s="206"/>
      <c r="P10" s="131">
        <f>'1 Umsatz'!D17</f>
        <v>0</v>
      </c>
      <c r="Q10" s="206"/>
      <c r="R10" s="130" t="str">
        <f>IF(ISERROR(P10/$P$10),"",P10/$P$10)</f>
        <v/>
      </c>
      <c r="S10" s="206"/>
      <c r="T10" s="131">
        <f>'1 Umsatz'!F17</f>
        <v>0</v>
      </c>
      <c r="U10" s="206"/>
      <c r="V10" s="130" t="str">
        <f>IF(ISERROR(T10/$T$10),"",T10/$T$10)</f>
        <v/>
      </c>
      <c r="W10" s="206"/>
      <c r="X10" s="131">
        <f>'1 Umsatz'!H17</f>
        <v>0</v>
      </c>
      <c r="Y10" s="206"/>
      <c r="Z10" s="130" t="str">
        <f>IF(ISERROR(X10/$X$10),"",X10/$X$10)</f>
        <v/>
      </c>
    </row>
    <row r="11" spans="1:35" ht="5.0999999999999996" customHeight="1">
      <c r="B11" s="31"/>
      <c r="C11" s="188"/>
      <c r="D11" s="188"/>
      <c r="E11" s="188"/>
      <c r="F11" s="271"/>
      <c r="G11" s="188"/>
      <c r="H11" s="188"/>
      <c r="I11" s="188"/>
      <c r="J11" s="271"/>
      <c r="K11" s="188"/>
      <c r="L11" s="188"/>
      <c r="M11" s="188"/>
      <c r="N11" s="271"/>
      <c r="O11" s="188"/>
      <c r="P11" s="188"/>
      <c r="Q11" s="188"/>
      <c r="R11" s="271"/>
      <c r="S11" s="188"/>
      <c r="T11" s="188"/>
      <c r="U11" s="188"/>
      <c r="V11" s="271"/>
      <c r="W11" s="188"/>
      <c r="X11" s="188"/>
      <c r="Y11" s="188"/>
      <c r="Z11" s="271"/>
    </row>
    <row r="12" spans="1:35">
      <c r="A12" s="274" t="s">
        <v>5</v>
      </c>
      <c r="B12" s="31" t="str">
        <f>'2 Kosten'!A10</f>
        <v>Aufwand für Material, Handelswaren, Dienstleistungen, Energie</v>
      </c>
      <c r="C12" s="193"/>
      <c r="D12" s="83"/>
      <c r="E12" s="193"/>
      <c r="F12" s="133" t="str">
        <f t="shared" ref="F12:F36" si="0">IF(ISERROR(D12/$D$10),"",D12/$D$10)</f>
        <v/>
      </c>
      <c r="G12" s="193"/>
      <c r="H12" s="83"/>
      <c r="I12" s="193"/>
      <c r="J12" s="133" t="str">
        <f t="shared" ref="J12:J36" si="1">IF(ISERROR(H12/$H$10),"",H12/$H$10)</f>
        <v/>
      </c>
      <c r="K12" s="193"/>
      <c r="L12" s="83"/>
      <c r="M12" s="193"/>
      <c r="N12" s="133" t="str">
        <f t="shared" ref="N12:N36" si="2">IF(ISERROR(L12/$L$10),"",L12/$L$10)</f>
        <v/>
      </c>
      <c r="O12" s="193"/>
      <c r="P12" s="135">
        <f>'2 Kosten'!C10</f>
        <v>0</v>
      </c>
      <c r="Q12" s="193"/>
      <c r="R12" s="133" t="str">
        <f t="shared" ref="R12:R35" si="3">IF(ISERROR(P12/$P$10),"",P12/$P$10)</f>
        <v/>
      </c>
      <c r="S12" s="193"/>
      <c r="T12" s="135">
        <f>'2 Kosten'!E10</f>
        <v>0</v>
      </c>
      <c r="U12" s="193"/>
      <c r="V12" s="133" t="str">
        <f t="shared" ref="V12:V36" si="4">IF(ISERROR(T12/$T$10),"",T12/$T$10)</f>
        <v/>
      </c>
      <c r="W12" s="193"/>
      <c r="X12" s="135">
        <f>'2 Kosten'!G10</f>
        <v>0</v>
      </c>
      <c r="Y12" s="193"/>
      <c r="Z12" s="133" t="str">
        <f t="shared" ref="Z12:Z36" si="5">IF(ISERROR(X12/$X$10),"",X12/$X$10)</f>
        <v/>
      </c>
    </row>
    <row r="13" spans="1:35" s="6" customFormat="1">
      <c r="A13" s="272" t="s">
        <v>6</v>
      </c>
      <c r="B13" s="273" t="s">
        <v>84</v>
      </c>
      <c r="C13" s="206"/>
      <c r="D13" s="132">
        <f>D10-D12</f>
        <v>0</v>
      </c>
      <c r="E13" s="206"/>
      <c r="F13" s="134" t="str">
        <f t="shared" si="0"/>
        <v/>
      </c>
      <c r="G13" s="206"/>
      <c r="H13" s="132">
        <f>H10-H12</f>
        <v>0</v>
      </c>
      <c r="I13" s="206"/>
      <c r="J13" s="134" t="str">
        <f t="shared" si="1"/>
        <v/>
      </c>
      <c r="K13" s="206"/>
      <c r="L13" s="132">
        <f>L10-L12</f>
        <v>0</v>
      </c>
      <c r="M13" s="206"/>
      <c r="N13" s="134" t="str">
        <f t="shared" si="2"/>
        <v/>
      </c>
      <c r="O13" s="206"/>
      <c r="P13" s="132">
        <f>P10-P12</f>
        <v>0</v>
      </c>
      <c r="Q13" s="206"/>
      <c r="R13" s="134" t="str">
        <f t="shared" si="3"/>
        <v/>
      </c>
      <c r="S13" s="206"/>
      <c r="T13" s="132">
        <f>T10-T12</f>
        <v>0</v>
      </c>
      <c r="U13" s="206"/>
      <c r="V13" s="134" t="str">
        <f t="shared" si="4"/>
        <v/>
      </c>
      <c r="W13" s="206"/>
      <c r="X13" s="132">
        <f>X10-X12</f>
        <v>0</v>
      </c>
      <c r="Y13" s="206"/>
      <c r="Z13" s="134" t="str">
        <f t="shared" si="5"/>
        <v/>
      </c>
    </row>
    <row r="14" spans="1:35" ht="5.0999999999999996" customHeight="1">
      <c r="B14" s="31"/>
      <c r="C14" s="188"/>
      <c r="D14" s="188"/>
      <c r="E14" s="188"/>
      <c r="F14" s="271"/>
      <c r="G14" s="188"/>
      <c r="H14" s="188"/>
      <c r="I14" s="188"/>
      <c r="J14" s="271"/>
      <c r="K14" s="188"/>
      <c r="L14" s="188"/>
      <c r="M14" s="188"/>
      <c r="N14" s="271"/>
      <c r="O14" s="188"/>
      <c r="P14" s="188"/>
      <c r="Q14" s="188"/>
      <c r="R14" s="271"/>
      <c r="S14" s="188"/>
      <c r="T14" s="188"/>
      <c r="U14" s="188"/>
      <c r="V14" s="271"/>
      <c r="W14" s="188"/>
      <c r="X14" s="188"/>
      <c r="Y14" s="188"/>
      <c r="Z14" s="271"/>
    </row>
    <row r="15" spans="1:35">
      <c r="A15" s="274" t="s">
        <v>5</v>
      </c>
      <c r="B15" s="31" t="str">
        <f>'2 Kosten'!A11</f>
        <v>Personalaufwand</v>
      </c>
      <c r="C15" s="190"/>
      <c r="D15" s="83"/>
      <c r="E15" s="193"/>
      <c r="F15" s="133" t="str">
        <f t="shared" si="0"/>
        <v/>
      </c>
      <c r="G15" s="193"/>
      <c r="H15" s="83"/>
      <c r="I15" s="193"/>
      <c r="J15" s="133" t="str">
        <f t="shared" si="1"/>
        <v/>
      </c>
      <c r="K15" s="193"/>
      <c r="L15" s="83"/>
      <c r="M15" s="193"/>
      <c r="N15" s="133" t="str">
        <f t="shared" si="2"/>
        <v/>
      </c>
      <c r="O15" s="193"/>
      <c r="P15" s="135">
        <f>'2 Kosten'!C11</f>
        <v>0</v>
      </c>
      <c r="Q15" s="193"/>
      <c r="R15" s="133" t="str">
        <f t="shared" si="3"/>
        <v/>
      </c>
      <c r="S15" s="193"/>
      <c r="T15" s="135">
        <f>'2 Kosten'!E11</f>
        <v>0</v>
      </c>
      <c r="U15" s="193"/>
      <c r="V15" s="133" t="str">
        <f t="shared" si="4"/>
        <v/>
      </c>
      <c r="W15" s="193"/>
      <c r="X15" s="135">
        <f>'2 Kosten'!G11</f>
        <v>0</v>
      </c>
      <c r="Y15" s="193"/>
      <c r="Z15" s="133" t="str">
        <f t="shared" si="5"/>
        <v/>
      </c>
    </row>
    <row r="16" spans="1:35">
      <c r="A16" s="274" t="s">
        <v>5</v>
      </c>
      <c r="B16" s="275" t="str">
        <f>'2 Kosten'!A12</f>
        <v>Raumaufwand</v>
      </c>
      <c r="C16" s="193"/>
      <c r="D16" s="83"/>
      <c r="E16" s="193"/>
      <c r="F16" s="137" t="str">
        <f t="shared" si="0"/>
        <v/>
      </c>
      <c r="G16" s="193"/>
      <c r="H16" s="83"/>
      <c r="I16" s="193"/>
      <c r="J16" s="137" t="str">
        <f t="shared" si="1"/>
        <v/>
      </c>
      <c r="K16" s="193"/>
      <c r="L16" s="83"/>
      <c r="M16" s="193"/>
      <c r="N16" s="137" t="str">
        <f t="shared" si="2"/>
        <v/>
      </c>
      <c r="O16" s="193"/>
      <c r="P16" s="138">
        <f>'2 Kosten'!C12</f>
        <v>0</v>
      </c>
      <c r="Q16" s="193"/>
      <c r="R16" s="137" t="str">
        <f t="shared" si="3"/>
        <v/>
      </c>
      <c r="S16" s="193"/>
      <c r="T16" s="138">
        <f>'2 Kosten'!E12</f>
        <v>0</v>
      </c>
      <c r="U16" s="193"/>
      <c r="V16" s="137" t="str">
        <f t="shared" si="4"/>
        <v/>
      </c>
      <c r="W16" s="193"/>
      <c r="X16" s="138">
        <f>'2 Kosten'!G12</f>
        <v>0</v>
      </c>
      <c r="Y16" s="193"/>
      <c r="Z16" s="137" t="str">
        <f t="shared" si="5"/>
        <v/>
      </c>
    </row>
    <row r="17" spans="1:26">
      <c r="A17" s="274" t="s">
        <v>5</v>
      </c>
      <c r="B17" s="275" t="str">
        <f>'2 Kosten'!A13</f>
        <v>Unterhalt, Reparaturen, Ersatz mobile Sachanlagen</v>
      </c>
      <c r="C17" s="193"/>
      <c r="D17" s="83"/>
      <c r="E17" s="193"/>
      <c r="F17" s="137" t="str">
        <f t="shared" si="0"/>
        <v/>
      </c>
      <c r="G17" s="193"/>
      <c r="H17" s="83"/>
      <c r="I17" s="193"/>
      <c r="J17" s="137" t="str">
        <f t="shared" si="1"/>
        <v/>
      </c>
      <c r="K17" s="193"/>
      <c r="L17" s="83"/>
      <c r="M17" s="193"/>
      <c r="N17" s="137" t="str">
        <f t="shared" si="2"/>
        <v/>
      </c>
      <c r="O17" s="193"/>
      <c r="P17" s="138">
        <f>'2 Kosten'!C13</f>
        <v>0</v>
      </c>
      <c r="Q17" s="193"/>
      <c r="R17" s="137" t="str">
        <f t="shared" si="3"/>
        <v/>
      </c>
      <c r="S17" s="193"/>
      <c r="T17" s="138">
        <f>'2 Kosten'!E13</f>
        <v>0</v>
      </c>
      <c r="U17" s="193"/>
      <c r="V17" s="137" t="str">
        <f t="shared" si="4"/>
        <v/>
      </c>
      <c r="W17" s="193"/>
      <c r="X17" s="138">
        <f>'2 Kosten'!G13</f>
        <v>0</v>
      </c>
      <c r="Y17" s="193"/>
      <c r="Z17" s="137" t="str">
        <f t="shared" si="5"/>
        <v/>
      </c>
    </row>
    <row r="18" spans="1:26">
      <c r="A18" s="274" t="s">
        <v>5</v>
      </c>
      <c r="B18" s="275" t="str">
        <f>'2 Kosten'!A14</f>
        <v>Leasingaufwand mobile Sachanlagen</v>
      </c>
      <c r="C18" s="193"/>
      <c r="D18" s="83"/>
      <c r="E18" s="193"/>
      <c r="F18" s="137" t="str">
        <f t="shared" si="0"/>
        <v/>
      </c>
      <c r="G18" s="193"/>
      <c r="H18" s="83"/>
      <c r="I18" s="193"/>
      <c r="J18" s="137" t="str">
        <f t="shared" si="1"/>
        <v/>
      </c>
      <c r="K18" s="193"/>
      <c r="L18" s="83"/>
      <c r="M18" s="193"/>
      <c r="N18" s="137" t="str">
        <f t="shared" si="2"/>
        <v/>
      </c>
      <c r="O18" s="193"/>
      <c r="P18" s="138">
        <f>'2 Kosten'!C14</f>
        <v>0</v>
      </c>
      <c r="Q18" s="193"/>
      <c r="R18" s="137" t="str">
        <f t="shared" si="3"/>
        <v/>
      </c>
      <c r="S18" s="193"/>
      <c r="T18" s="138">
        <f>'2 Kosten'!E14</f>
        <v>0</v>
      </c>
      <c r="U18" s="193"/>
      <c r="V18" s="137" t="str">
        <f t="shared" si="4"/>
        <v/>
      </c>
      <c r="W18" s="193"/>
      <c r="X18" s="138">
        <f>'2 Kosten'!G14</f>
        <v>0</v>
      </c>
      <c r="Y18" s="193"/>
      <c r="Z18" s="137" t="str">
        <f t="shared" si="5"/>
        <v/>
      </c>
    </row>
    <row r="19" spans="1:26">
      <c r="A19" s="274" t="s">
        <v>5</v>
      </c>
      <c r="B19" s="275" t="str">
        <f>'2 Kosten'!A15</f>
        <v>Fahrzeug- und Transportaufwand</v>
      </c>
      <c r="C19" s="193"/>
      <c r="D19" s="83"/>
      <c r="E19" s="193"/>
      <c r="F19" s="137" t="str">
        <f t="shared" si="0"/>
        <v/>
      </c>
      <c r="G19" s="193"/>
      <c r="H19" s="83"/>
      <c r="I19" s="193"/>
      <c r="J19" s="137" t="str">
        <f t="shared" si="1"/>
        <v/>
      </c>
      <c r="K19" s="193"/>
      <c r="L19" s="83"/>
      <c r="M19" s="193"/>
      <c r="N19" s="137" t="str">
        <f t="shared" si="2"/>
        <v/>
      </c>
      <c r="O19" s="193"/>
      <c r="P19" s="138">
        <f>'2 Kosten'!C15</f>
        <v>0</v>
      </c>
      <c r="Q19" s="193"/>
      <c r="R19" s="137" t="str">
        <f t="shared" si="3"/>
        <v/>
      </c>
      <c r="S19" s="193"/>
      <c r="T19" s="138">
        <f>'2 Kosten'!E15</f>
        <v>0</v>
      </c>
      <c r="U19" s="193"/>
      <c r="V19" s="137" t="str">
        <f t="shared" si="4"/>
        <v/>
      </c>
      <c r="W19" s="193"/>
      <c r="X19" s="138">
        <f>'2 Kosten'!G15</f>
        <v>0</v>
      </c>
      <c r="Y19" s="193"/>
      <c r="Z19" s="137" t="str">
        <f t="shared" si="5"/>
        <v/>
      </c>
    </row>
    <row r="20" spans="1:26">
      <c r="A20" s="274" t="s">
        <v>5</v>
      </c>
      <c r="B20" s="275" t="str">
        <f>'2 Kosten'!A16</f>
        <v>Fahrzeugleasing und -mieten</v>
      </c>
      <c r="C20" s="193"/>
      <c r="D20" s="83"/>
      <c r="E20" s="193"/>
      <c r="F20" s="137" t="str">
        <f t="shared" si="0"/>
        <v/>
      </c>
      <c r="G20" s="193"/>
      <c r="H20" s="83"/>
      <c r="I20" s="193"/>
      <c r="J20" s="137" t="str">
        <f t="shared" si="1"/>
        <v/>
      </c>
      <c r="K20" s="193"/>
      <c r="L20" s="83"/>
      <c r="M20" s="193"/>
      <c r="N20" s="137" t="str">
        <f t="shared" si="2"/>
        <v/>
      </c>
      <c r="O20" s="193"/>
      <c r="P20" s="138">
        <f>'2 Kosten'!C16</f>
        <v>0</v>
      </c>
      <c r="Q20" s="193"/>
      <c r="R20" s="137" t="str">
        <f t="shared" si="3"/>
        <v/>
      </c>
      <c r="S20" s="193"/>
      <c r="T20" s="138">
        <f>'2 Kosten'!E16</f>
        <v>0</v>
      </c>
      <c r="U20" s="193"/>
      <c r="V20" s="137" t="str">
        <f t="shared" si="4"/>
        <v/>
      </c>
      <c r="W20" s="193"/>
      <c r="X20" s="138">
        <f>'2 Kosten'!G16</f>
        <v>0</v>
      </c>
      <c r="Y20" s="193"/>
      <c r="Z20" s="137" t="str">
        <f t="shared" si="5"/>
        <v/>
      </c>
    </row>
    <row r="21" spans="1:26">
      <c r="A21" s="274" t="s">
        <v>5</v>
      </c>
      <c r="B21" s="275" t="str">
        <f>'2 Kosten'!A17</f>
        <v>Sachversicherungen, Abgaben, Gebühren, Bewilligungen</v>
      </c>
      <c r="C21" s="193"/>
      <c r="D21" s="83"/>
      <c r="E21" s="193"/>
      <c r="F21" s="137" t="str">
        <f t="shared" ref="F21" si="6">IF(ISERROR(D21/$D$10),"",D21/$D$10)</f>
        <v/>
      </c>
      <c r="G21" s="193"/>
      <c r="H21" s="83"/>
      <c r="I21" s="193"/>
      <c r="J21" s="137" t="str">
        <f t="shared" ref="J21" si="7">IF(ISERROR(H21/$H$10),"",H21/$H$10)</f>
        <v/>
      </c>
      <c r="K21" s="193"/>
      <c r="L21" s="83"/>
      <c r="M21" s="193"/>
      <c r="N21" s="137" t="str">
        <f t="shared" ref="N21" si="8">IF(ISERROR(L21/$L$10),"",L21/$L$10)</f>
        <v/>
      </c>
      <c r="O21" s="193"/>
      <c r="P21" s="138">
        <f>'2 Kosten'!C17</f>
        <v>0</v>
      </c>
      <c r="Q21" s="193"/>
      <c r="R21" s="137" t="str">
        <f t="shared" ref="R21" si="9">IF(ISERROR(P21/$P$10),"",P21/$P$10)</f>
        <v/>
      </c>
      <c r="S21" s="193"/>
      <c r="T21" s="138">
        <f>'2 Kosten'!E17</f>
        <v>0</v>
      </c>
      <c r="U21" s="193"/>
      <c r="V21" s="137" t="str">
        <f t="shared" ref="V21" si="10">IF(ISERROR(T21/$T$10),"",T21/$T$10)</f>
        <v/>
      </c>
      <c r="W21" s="193"/>
      <c r="X21" s="138">
        <f>'2 Kosten'!G17</f>
        <v>0</v>
      </c>
      <c r="Y21" s="193"/>
      <c r="Z21" s="137" t="str">
        <f>IF(ISERROR(X21/$X$10),"",X21/$X$10)</f>
        <v/>
      </c>
    </row>
    <row r="22" spans="1:26">
      <c r="A22" s="274" t="s">
        <v>5</v>
      </c>
      <c r="B22" s="275" t="str">
        <f>'2 Kosten'!A18</f>
        <v>Energie- und Entsorgungsaufwand</v>
      </c>
      <c r="C22" s="193"/>
      <c r="D22" s="83"/>
      <c r="E22" s="193"/>
      <c r="F22" s="137" t="str">
        <f t="shared" ref="F22" si="11">IF(ISERROR(D22/$D$10),"",D22/$D$10)</f>
        <v/>
      </c>
      <c r="G22" s="193"/>
      <c r="H22" s="83"/>
      <c r="I22" s="193"/>
      <c r="J22" s="137" t="str">
        <f t="shared" ref="J22" si="12">IF(ISERROR(H22/$H$10),"",H22/$H$10)</f>
        <v/>
      </c>
      <c r="K22" s="193"/>
      <c r="L22" s="83"/>
      <c r="M22" s="193"/>
      <c r="N22" s="137" t="str">
        <f t="shared" ref="N22" si="13">IF(ISERROR(L22/$L$10),"",L22/$L$10)</f>
        <v/>
      </c>
      <c r="O22" s="193"/>
      <c r="P22" s="138">
        <f>'2 Kosten'!C18</f>
        <v>0</v>
      </c>
      <c r="Q22" s="193"/>
      <c r="R22" s="137" t="str">
        <f t="shared" ref="R22" si="14">IF(ISERROR(P22/$P$10),"",P22/$P$10)</f>
        <v/>
      </c>
      <c r="S22" s="193"/>
      <c r="T22" s="138">
        <f>'2 Kosten'!E18</f>
        <v>0</v>
      </c>
      <c r="U22" s="193"/>
      <c r="V22" s="137" t="str">
        <f t="shared" ref="V22" si="15">IF(ISERROR(T22/$T$10),"",T22/$T$10)</f>
        <v/>
      </c>
      <c r="W22" s="193"/>
      <c r="X22" s="138">
        <f>'2 Kosten'!G18</f>
        <v>0</v>
      </c>
      <c r="Y22" s="193"/>
      <c r="Z22" s="137" t="str">
        <f>IF(ISERROR(X22/$X$10),"",X22/$X$10)</f>
        <v/>
      </c>
    </row>
    <row r="23" spans="1:26">
      <c r="A23" s="274" t="s">
        <v>5</v>
      </c>
      <c r="B23" s="275" t="str">
        <f>'2 Kosten'!A19</f>
        <v>Verwaltungsaufwand</v>
      </c>
      <c r="C23" s="193"/>
      <c r="D23" s="83"/>
      <c r="E23" s="193"/>
      <c r="F23" s="137" t="str">
        <f t="shared" si="0"/>
        <v/>
      </c>
      <c r="G23" s="193"/>
      <c r="H23" s="83"/>
      <c r="I23" s="193"/>
      <c r="J23" s="137" t="str">
        <f t="shared" si="1"/>
        <v/>
      </c>
      <c r="K23" s="193"/>
      <c r="L23" s="83"/>
      <c r="M23" s="193"/>
      <c r="N23" s="137" t="str">
        <f t="shared" si="2"/>
        <v/>
      </c>
      <c r="O23" s="193"/>
      <c r="P23" s="138">
        <f>'2 Kosten'!C19</f>
        <v>0</v>
      </c>
      <c r="Q23" s="193"/>
      <c r="R23" s="137" t="str">
        <f t="shared" si="3"/>
        <v/>
      </c>
      <c r="S23" s="193"/>
      <c r="T23" s="138">
        <f>'2 Kosten'!E19</f>
        <v>0</v>
      </c>
      <c r="U23" s="193"/>
      <c r="V23" s="137" t="str">
        <f t="shared" si="4"/>
        <v/>
      </c>
      <c r="W23" s="193"/>
      <c r="X23" s="138">
        <f>'2 Kosten'!G19</f>
        <v>0</v>
      </c>
      <c r="Y23" s="193"/>
      <c r="Z23" s="137" t="str">
        <f t="shared" si="5"/>
        <v/>
      </c>
    </row>
    <row r="24" spans="1:26">
      <c r="A24" s="274" t="s">
        <v>5</v>
      </c>
      <c r="B24" s="275" t="str">
        <f>'2 Kosten'!A20</f>
        <v>Informatikaufwand inkl. Leasing</v>
      </c>
      <c r="C24" s="193"/>
      <c r="D24" s="83"/>
      <c r="E24" s="193"/>
      <c r="F24" s="137" t="str">
        <f t="shared" si="0"/>
        <v/>
      </c>
      <c r="G24" s="193"/>
      <c r="H24" s="83"/>
      <c r="I24" s="193"/>
      <c r="J24" s="137" t="str">
        <f t="shared" si="1"/>
        <v/>
      </c>
      <c r="K24" s="193"/>
      <c r="L24" s="83"/>
      <c r="M24" s="193"/>
      <c r="N24" s="137" t="str">
        <f t="shared" si="2"/>
        <v/>
      </c>
      <c r="O24" s="193"/>
      <c r="P24" s="138">
        <f>'2 Kosten'!C20</f>
        <v>0</v>
      </c>
      <c r="Q24" s="193"/>
      <c r="R24" s="137" t="str">
        <f t="shared" si="3"/>
        <v/>
      </c>
      <c r="S24" s="193"/>
      <c r="T24" s="138">
        <f>'2 Kosten'!E20</f>
        <v>0</v>
      </c>
      <c r="U24" s="193"/>
      <c r="V24" s="137" t="str">
        <f t="shared" si="4"/>
        <v/>
      </c>
      <c r="W24" s="193"/>
      <c r="X24" s="138">
        <f>'2 Kosten'!G20</f>
        <v>0</v>
      </c>
      <c r="Y24" s="193"/>
      <c r="Z24" s="137" t="str">
        <f t="shared" si="5"/>
        <v/>
      </c>
    </row>
    <row r="25" spans="1:26">
      <c r="A25" s="274" t="s">
        <v>5</v>
      </c>
      <c r="B25" s="275" t="str">
        <f>'2 Kosten'!A21</f>
        <v>Werbeaufwand</v>
      </c>
      <c r="C25" s="193"/>
      <c r="D25" s="83"/>
      <c r="E25" s="193"/>
      <c r="F25" s="137" t="str">
        <f t="shared" si="0"/>
        <v/>
      </c>
      <c r="G25" s="193"/>
      <c r="H25" s="83"/>
      <c r="I25" s="193"/>
      <c r="J25" s="137" t="str">
        <f t="shared" si="1"/>
        <v/>
      </c>
      <c r="K25" s="193"/>
      <c r="L25" s="83"/>
      <c r="M25" s="193"/>
      <c r="N25" s="137" t="str">
        <f t="shared" si="2"/>
        <v/>
      </c>
      <c r="O25" s="193"/>
      <c r="P25" s="138">
        <f>'2 Kosten'!C21</f>
        <v>0</v>
      </c>
      <c r="Q25" s="193"/>
      <c r="R25" s="137" t="str">
        <f t="shared" si="3"/>
        <v/>
      </c>
      <c r="S25" s="193"/>
      <c r="T25" s="138">
        <f>'2 Kosten'!E21</f>
        <v>0</v>
      </c>
      <c r="U25" s="193"/>
      <c r="V25" s="137" t="str">
        <f t="shared" si="4"/>
        <v/>
      </c>
      <c r="W25" s="193"/>
      <c r="X25" s="138">
        <f>'2 Kosten'!G21</f>
        <v>0</v>
      </c>
      <c r="Y25" s="193"/>
      <c r="Z25" s="137" t="str">
        <f t="shared" si="5"/>
        <v/>
      </c>
    </row>
    <row r="26" spans="1:26">
      <c r="A26" s="274" t="s">
        <v>5</v>
      </c>
      <c r="B26" s="275" t="str">
        <f>'2 Kosten'!A22</f>
        <v>Sonstiger betrieblicher Aufwand</v>
      </c>
      <c r="C26" s="193"/>
      <c r="D26" s="83"/>
      <c r="E26" s="193"/>
      <c r="F26" s="137" t="str">
        <f t="shared" si="0"/>
        <v/>
      </c>
      <c r="G26" s="193"/>
      <c r="H26" s="83"/>
      <c r="I26" s="193"/>
      <c r="J26" s="137" t="str">
        <f t="shared" si="1"/>
        <v/>
      </c>
      <c r="K26" s="193"/>
      <c r="L26" s="83"/>
      <c r="M26" s="193"/>
      <c r="N26" s="137" t="str">
        <f t="shared" si="2"/>
        <v/>
      </c>
      <c r="O26" s="193"/>
      <c r="P26" s="138">
        <f>'2 Kosten'!C22</f>
        <v>0</v>
      </c>
      <c r="Q26" s="193"/>
      <c r="R26" s="137" t="str">
        <f t="shared" si="3"/>
        <v/>
      </c>
      <c r="S26" s="193"/>
      <c r="T26" s="138">
        <f>'2 Kosten'!E22</f>
        <v>0</v>
      </c>
      <c r="U26" s="193"/>
      <c r="V26" s="137" t="str">
        <f t="shared" si="4"/>
        <v/>
      </c>
      <c r="W26" s="193"/>
      <c r="X26" s="138">
        <f>'2 Kosten'!G22</f>
        <v>0</v>
      </c>
      <c r="Y26" s="193"/>
      <c r="Z26" s="137" t="str">
        <f t="shared" si="5"/>
        <v/>
      </c>
    </row>
    <row r="27" spans="1:26" s="6" customFormat="1" ht="25.5">
      <c r="A27" s="272" t="s">
        <v>6</v>
      </c>
      <c r="B27" s="273" t="s">
        <v>85</v>
      </c>
      <c r="C27" s="206"/>
      <c r="D27" s="136">
        <f>D13-SUM(D15:D26)</f>
        <v>0</v>
      </c>
      <c r="E27" s="206"/>
      <c r="F27" s="134" t="str">
        <f t="shared" si="0"/>
        <v/>
      </c>
      <c r="G27" s="206"/>
      <c r="H27" s="136">
        <f>H13-SUM(H15:H26)</f>
        <v>0</v>
      </c>
      <c r="I27" s="206"/>
      <c r="J27" s="134" t="str">
        <f t="shared" si="1"/>
        <v/>
      </c>
      <c r="K27" s="206"/>
      <c r="L27" s="136">
        <f>L13-SUM(L15:L26)</f>
        <v>0</v>
      </c>
      <c r="M27" s="206"/>
      <c r="N27" s="134" t="str">
        <f t="shared" si="2"/>
        <v/>
      </c>
      <c r="O27" s="206"/>
      <c r="P27" s="136">
        <f>P13-SUM(P15:P26)</f>
        <v>0</v>
      </c>
      <c r="Q27" s="206"/>
      <c r="R27" s="134" t="str">
        <f>IF(ISERROR(P27/$P$10),"",P27/$P$10)</f>
        <v/>
      </c>
      <c r="S27" s="206"/>
      <c r="T27" s="136">
        <f>T13-SUM(T15:T26)</f>
        <v>0</v>
      </c>
      <c r="U27" s="206"/>
      <c r="V27" s="134" t="str">
        <f t="shared" si="4"/>
        <v/>
      </c>
      <c r="W27" s="206"/>
      <c r="X27" s="136">
        <f>X13-SUM(X15:X26)</f>
        <v>0</v>
      </c>
      <c r="Y27" s="206"/>
      <c r="Z27" s="134" t="str">
        <f t="shared" si="5"/>
        <v/>
      </c>
    </row>
    <row r="28" spans="1:26" ht="5.0999999999999996" customHeight="1">
      <c r="B28" s="31"/>
      <c r="C28" s="188"/>
      <c r="D28" s="188"/>
      <c r="E28" s="188"/>
      <c r="F28" s="271"/>
      <c r="G28" s="188"/>
      <c r="H28" s="188"/>
      <c r="I28" s="188"/>
      <c r="J28" s="271"/>
      <c r="K28" s="188"/>
      <c r="L28" s="188"/>
      <c r="M28" s="188"/>
      <c r="N28" s="271"/>
      <c r="O28" s="188"/>
      <c r="P28" s="188"/>
      <c r="Q28" s="188"/>
      <c r="R28" s="271"/>
      <c r="S28" s="188"/>
      <c r="T28" s="188"/>
      <c r="U28" s="188"/>
      <c r="V28" s="271"/>
      <c r="W28" s="188"/>
      <c r="X28" s="188"/>
      <c r="Y28" s="188"/>
      <c r="Z28" s="271"/>
    </row>
    <row r="29" spans="1:26">
      <c r="A29" s="274" t="s">
        <v>5</v>
      </c>
      <c r="B29" s="275" t="str">
        <f>'2 Kosten'!A35</f>
        <v>Abschreibungen (liquiditätsunwirksam)</v>
      </c>
      <c r="C29" s="193"/>
      <c r="D29" s="83"/>
      <c r="E29" s="193"/>
      <c r="F29" s="133" t="str">
        <f t="shared" si="0"/>
        <v/>
      </c>
      <c r="G29" s="193"/>
      <c r="H29" s="83"/>
      <c r="I29" s="193"/>
      <c r="J29" s="133" t="str">
        <f t="shared" si="1"/>
        <v/>
      </c>
      <c r="K29" s="193"/>
      <c r="L29" s="83"/>
      <c r="M29" s="193"/>
      <c r="N29" s="133" t="str">
        <f t="shared" si="2"/>
        <v/>
      </c>
      <c r="O29" s="193"/>
      <c r="P29" s="135">
        <f>'2 Kosten'!C46</f>
        <v>0</v>
      </c>
      <c r="Q29" s="193"/>
      <c r="R29" s="133" t="str">
        <f t="shared" si="3"/>
        <v/>
      </c>
      <c r="S29" s="193"/>
      <c r="T29" s="135">
        <f>'2 Kosten'!E46</f>
        <v>0</v>
      </c>
      <c r="U29" s="193"/>
      <c r="V29" s="133" t="str">
        <f t="shared" si="4"/>
        <v/>
      </c>
      <c r="W29" s="193"/>
      <c r="X29" s="135">
        <f>'2 Kosten'!G46</f>
        <v>0</v>
      </c>
      <c r="Y29" s="193"/>
      <c r="Z29" s="133" t="str">
        <f t="shared" si="5"/>
        <v/>
      </c>
    </row>
    <row r="30" spans="1:26" s="6" customFormat="1">
      <c r="A30" s="272" t="s">
        <v>6</v>
      </c>
      <c r="B30" s="273" t="s">
        <v>86</v>
      </c>
      <c r="C30" s="206"/>
      <c r="D30" s="132">
        <f>D27-SUM(D29)</f>
        <v>0</v>
      </c>
      <c r="E30" s="206"/>
      <c r="F30" s="134" t="str">
        <f t="shared" si="0"/>
        <v/>
      </c>
      <c r="G30" s="206"/>
      <c r="H30" s="132">
        <f>H27-SUM(H29)</f>
        <v>0</v>
      </c>
      <c r="I30" s="206"/>
      <c r="J30" s="134" t="str">
        <f t="shared" si="1"/>
        <v/>
      </c>
      <c r="K30" s="206"/>
      <c r="L30" s="132">
        <f>L27-SUM(L29)</f>
        <v>0</v>
      </c>
      <c r="M30" s="206"/>
      <c r="N30" s="134" t="str">
        <f t="shared" si="2"/>
        <v/>
      </c>
      <c r="O30" s="206"/>
      <c r="P30" s="132">
        <f>P27-SUM(P29)</f>
        <v>0</v>
      </c>
      <c r="Q30" s="206"/>
      <c r="R30" s="134" t="str">
        <f t="shared" si="3"/>
        <v/>
      </c>
      <c r="S30" s="206"/>
      <c r="T30" s="132">
        <f>T27-SUM(T29)</f>
        <v>0</v>
      </c>
      <c r="U30" s="206"/>
      <c r="V30" s="134" t="str">
        <f t="shared" si="4"/>
        <v/>
      </c>
      <c r="W30" s="206"/>
      <c r="X30" s="132">
        <f>X27-SUM(X29)</f>
        <v>0</v>
      </c>
      <c r="Y30" s="206"/>
      <c r="Z30" s="134" t="str">
        <f t="shared" si="5"/>
        <v/>
      </c>
    </row>
    <row r="31" spans="1:26" ht="5.0999999999999996" customHeight="1">
      <c r="B31" s="31"/>
      <c r="C31" s="188"/>
      <c r="D31" s="188"/>
      <c r="E31" s="188"/>
      <c r="F31" s="271"/>
      <c r="G31" s="188"/>
      <c r="H31" s="188"/>
      <c r="I31" s="188"/>
      <c r="J31" s="271"/>
      <c r="K31" s="188"/>
      <c r="L31" s="188"/>
      <c r="M31" s="188"/>
      <c r="N31" s="271"/>
      <c r="O31" s="188"/>
      <c r="P31" s="188"/>
      <c r="Q31" s="188"/>
      <c r="R31" s="271"/>
      <c r="S31" s="188"/>
      <c r="T31" s="188"/>
      <c r="U31" s="188"/>
      <c r="V31" s="271"/>
      <c r="W31" s="188"/>
      <c r="X31" s="188"/>
      <c r="Y31" s="188"/>
      <c r="Z31" s="271"/>
    </row>
    <row r="32" spans="1:26">
      <c r="A32" s="274" t="s">
        <v>5</v>
      </c>
      <c r="B32" s="275" t="s">
        <v>149</v>
      </c>
      <c r="C32" s="193"/>
      <c r="D32" s="83"/>
      <c r="E32" s="193"/>
      <c r="F32" s="133" t="str">
        <f t="shared" si="0"/>
        <v/>
      </c>
      <c r="G32" s="193"/>
      <c r="H32" s="83"/>
      <c r="I32" s="193"/>
      <c r="J32" s="133" t="str">
        <f t="shared" si="1"/>
        <v/>
      </c>
      <c r="K32" s="193"/>
      <c r="L32" s="83"/>
      <c r="M32" s="193"/>
      <c r="N32" s="133" t="str">
        <f t="shared" si="2"/>
        <v/>
      </c>
      <c r="O32" s="193"/>
      <c r="P32" s="135">
        <f>('4 Finanzierung'!E18+'4 Finanzierung'!E19+'4 Finanzierung'!E26+'4 Finanzierung'!E27+'4 Finanzierung'!E28)*'2 Kosten'!$C$30</f>
        <v>0</v>
      </c>
      <c r="Q32" s="193"/>
      <c r="R32" s="133" t="str">
        <f t="shared" si="3"/>
        <v/>
      </c>
      <c r="S32" s="193"/>
      <c r="T32" s="135">
        <f>('4 Finanzierung'!G18+'4 Finanzierung'!G19+'4 Finanzierung'!G26+'4 Finanzierung'!G27+'4 Finanzierung'!G28)*'2 Kosten'!$E$30</f>
        <v>0</v>
      </c>
      <c r="U32" s="193"/>
      <c r="V32" s="133" t="str">
        <f t="shared" si="4"/>
        <v/>
      </c>
      <c r="W32" s="193"/>
      <c r="X32" s="135">
        <f>('4 Finanzierung'!I18+'4 Finanzierung'!I19+'4 Finanzierung'!I26+'4 Finanzierung'!I27+'4 Finanzierung'!I28)*'2 Kosten'!$G$30</f>
        <v>0</v>
      </c>
      <c r="Y32" s="193"/>
      <c r="Z32" s="133" t="str">
        <f t="shared" si="5"/>
        <v/>
      </c>
    </row>
    <row r="33" spans="1:26" s="6" customFormat="1">
      <c r="A33" s="272" t="s">
        <v>6</v>
      </c>
      <c r="B33" s="273" t="s">
        <v>30</v>
      </c>
      <c r="C33" s="206"/>
      <c r="D33" s="132">
        <f>D30-SUM(D32)</f>
        <v>0</v>
      </c>
      <c r="E33" s="206"/>
      <c r="F33" s="134" t="str">
        <f t="shared" si="0"/>
        <v/>
      </c>
      <c r="G33" s="206"/>
      <c r="H33" s="132">
        <f>H30-SUM(H32)</f>
        <v>0</v>
      </c>
      <c r="I33" s="206"/>
      <c r="J33" s="134" t="str">
        <f t="shared" si="1"/>
        <v/>
      </c>
      <c r="K33" s="206"/>
      <c r="L33" s="132">
        <f>L30-SUM(L32)</f>
        <v>0</v>
      </c>
      <c r="M33" s="206"/>
      <c r="N33" s="134" t="str">
        <f t="shared" si="2"/>
        <v/>
      </c>
      <c r="O33" s="206"/>
      <c r="P33" s="132">
        <f>P30-SUM(P32)</f>
        <v>0</v>
      </c>
      <c r="Q33" s="206"/>
      <c r="R33" s="134" t="str">
        <f t="shared" si="3"/>
        <v/>
      </c>
      <c r="S33" s="206"/>
      <c r="T33" s="132">
        <f>T30-SUM(T32)</f>
        <v>0</v>
      </c>
      <c r="U33" s="206"/>
      <c r="V33" s="134" t="str">
        <f t="shared" si="4"/>
        <v/>
      </c>
      <c r="W33" s="206"/>
      <c r="X33" s="132">
        <f>X30-SUM(X32)</f>
        <v>0</v>
      </c>
      <c r="Y33" s="206"/>
      <c r="Z33" s="134" t="str">
        <f t="shared" si="5"/>
        <v/>
      </c>
    </row>
    <row r="34" spans="1:26" ht="5.0999999999999996" customHeight="1">
      <c r="B34" s="31"/>
      <c r="C34" s="188"/>
      <c r="D34" s="188"/>
      <c r="E34" s="188"/>
      <c r="F34" s="271"/>
      <c r="G34" s="188"/>
      <c r="H34" s="188"/>
      <c r="I34" s="188"/>
      <c r="J34" s="271"/>
      <c r="K34" s="188"/>
      <c r="L34" s="188"/>
      <c r="M34" s="188"/>
      <c r="N34" s="271"/>
      <c r="O34" s="188"/>
      <c r="P34" s="188"/>
      <c r="Q34" s="188"/>
      <c r="R34" s="271"/>
      <c r="S34" s="188"/>
      <c r="T34" s="188"/>
      <c r="U34" s="188"/>
      <c r="V34" s="271"/>
      <c r="W34" s="188"/>
      <c r="X34" s="188"/>
      <c r="Y34" s="188"/>
      <c r="Z34" s="271"/>
    </row>
    <row r="35" spans="1:26">
      <c r="A35" s="274" t="s">
        <v>5</v>
      </c>
      <c r="B35" s="10" t="s">
        <v>150</v>
      </c>
      <c r="C35" s="242"/>
      <c r="D35" s="83"/>
      <c r="E35" s="193"/>
      <c r="F35" s="133" t="str">
        <f t="shared" si="0"/>
        <v/>
      </c>
      <c r="G35" s="193"/>
      <c r="H35" s="83"/>
      <c r="I35" s="193"/>
      <c r="J35" s="133" t="str">
        <f t="shared" si="1"/>
        <v/>
      </c>
      <c r="K35" s="193"/>
      <c r="L35" s="83"/>
      <c r="M35" s="193"/>
      <c r="N35" s="133" t="str">
        <f t="shared" si="2"/>
        <v/>
      </c>
      <c r="O35" s="242"/>
      <c r="P35" s="140">
        <f>IFERROR(IF(P33&gt;0,P33*'2 Kosten'!C29/(1+'2 Kosten'!C29),0),0)</f>
        <v>0</v>
      </c>
      <c r="Q35" s="193"/>
      <c r="R35" s="133" t="str">
        <f t="shared" si="3"/>
        <v/>
      </c>
      <c r="S35" s="242"/>
      <c r="T35" s="140">
        <f>IFERROR(IF(T33&gt;0,T33*'2 Kosten'!$E$29/(1+'2 Kosten'!$E$29),0),0)</f>
        <v>0</v>
      </c>
      <c r="U35" s="193"/>
      <c r="V35" s="133" t="str">
        <f t="shared" si="4"/>
        <v/>
      </c>
      <c r="W35" s="242"/>
      <c r="X35" s="140">
        <f>IFERROR(IF(X33&gt;0,X33*'2 Kosten'!$G$29/(1+'2 Kosten'!$G$29),0),0)</f>
        <v>0</v>
      </c>
      <c r="Y35" s="193"/>
      <c r="Z35" s="133" t="str">
        <f t="shared" si="5"/>
        <v/>
      </c>
    </row>
    <row r="36" spans="1:26">
      <c r="A36" s="246" t="s">
        <v>6</v>
      </c>
      <c r="B36" s="195" t="s">
        <v>143</v>
      </c>
      <c r="C36" s="74"/>
      <c r="D36" s="126">
        <f>IFERROR((D33-SUM(D35)),0)</f>
        <v>0</v>
      </c>
      <c r="E36" s="206"/>
      <c r="F36" s="139" t="str">
        <f t="shared" si="0"/>
        <v/>
      </c>
      <c r="G36" s="74"/>
      <c r="H36" s="126">
        <f>IFERROR((H33-SUM(H35)),0)</f>
        <v>0</v>
      </c>
      <c r="I36" s="206"/>
      <c r="J36" s="139" t="str">
        <f t="shared" si="1"/>
        <v/>
      </c>
      <c r="K36" s="74"/>
      <c r="L36" s="126">
        <f>IFERROR((L33-SUM(L35)),0)</f>
        <v>0</v>
      </c>
      <c r="M36" s="206"/>
      <c r="N36" s="139" t="str">
        <f t="shared" si="2"/>
        <v/>
      </c>
      <c r="O36" s="74"/>
      <c r="P36" s="126">
        <f>P33-P35</f>
        <v>0</v>
      </c>
      <c r="Q36" s="206"/>
      <c r="R36" s="139" t="str">
        <f>IF(ISERROR(P36/$P$10),"",P36/$P$10)</f>
        <v/>
      </c>
      <c r="S36" s="74"/>
      <c r="T36" s="126">
        <f>T33-T35</f>
        <v>0</v>
      </c>
      <c r="U36" s="206"/>
      <c r="V36" s="139" t="str">
        <f t="shared" si="4"/>
        <v/>
      </c>
      <c r="W36" s="74"/>
      <c r="X36" s="126">
        <f>X33-X35</f>
        <v>0</v>
      </c>
      <c r="Y36" s="206"/>
      <c r="Z36" s="139" t="str">
        <f t="shared" si="5"/>
        <v/>
      </c>
    </row>
    <row r="38" spans="1:26">
      <c r="D38" s="43"/>
      <c r="E38" s="43"/>
      <c r="F38" s="44"/>
      <c r="H38" s="43"/>
      <c r="I38" s="43"/>
      <c r="J38" s="44"/>
      <c r="L38" s="43"/>
      <c r="M38" s="43"/>
      <c r="N38" s="44"/>
      <c r="P38" s="43"/>
      <c r="Q38" s="43"/>
      <c r="R38" s="44"/>
      <c r="T38" s="43"/>
      <c r="X38" s="43"/>
    </row>
    <row r="39" spans="1:26">
      <c r="P39" s="47"/>
      <c r="T39" s="47"/>
      <c r="X39" s="47"/>
    </row>
    <row r="45" spans="1:26">
      <c r="A45" s="10"/>
      <c r="D45" s="10"/>
      <c r="E45" s="10"/>
      <c r="F45" s="48"/>
      <c r="H45" s="10"/>
      <c r="I45" s="10"/>
      <c r="J45" s="48"/>
      <c r="L45" s="10"/>
      <c r="M45" s="10"/>
      <c r="N45" s="48"/>
      <c r="P45" s="10"/>
      <c r="Q45" s="10"/>
      <c r="R45" s="48"/>
      <c r="T45" s="10"/>
      <c r="U45" s="10"/>
      <c r="V45" s="45"/>
      <c r="X45" s="10"/>
      <c r="Y45" s="10"/>
    </row>
  </sheetData>
  <sheetProtection sheet="1" objects="1" scenarios="1" formatColumns="0" formatRows="0"/>
  <conditionalFormatting sqref="C15">
    <cfRule type="cellIs" dxfId="25" priority="1" stopIfTrue="1" operator="lessThan">
      <formula>0</formula>
    </cfRule>
  </conditionalFormatting>
  <conditionalFormatting sqref="D1:D1048576 H1:H1048576 L1:L1048576 P1:P1048576 T1:T1048576 X1:X1048576">
    <cfRule type="cellIs" dxfId="24" priority="4" stopIfTrue="1" operator="lessThan">
      <formula>0</formula>
    </cfRule>
  </conditionalFormatting>
  <dataValidations count="7">
    <dataValidation type="custom" allowBlank="1" showInputMessage="1" promptTitle="Steueraufwand" prompt="Wird automatisch berechnet (Gewinnsteuer auf dem Ergebnis vor Steuern). Bitte nicht überschreiben." sqref="X35 P35 T35" xr:uid="{0955C153-C583-40DB-AD9B-CA28079868FE}">
      <formula1>TRUE</formula1>
    </dataValidation>
    <dataValidation type="custom" allowBlank="1" showInputMessage="1" promptTitle="Unternehmensgewinn" prompt="Wird automatisch berechnet (Ergebnis nach Steuern). Bitte nicht überschreiben." sqref="X36 P36 T36" xr:uid="{F222C2CD-68D1-4145-8200-103D487A8200}">
      <formula1>TRUE</formula1>
    </dataValidation>
    <dataValidation allowBlank="1" showInputMessage="1" showErrorMessage="1" promptTitle="Eingabe Ist-Wert" prompt="Ist-Wert gemäss Jahresrechnung eingeben (siehe Jahrzahl in Spaltenüberschrift)._x000a_Ganzzahl in CHF._x000a_Nettoumsatz als positive Zahl erfassen." sqref="L10 D10 H10" xr:uid="{CB6B5A75-1147-440A-924B-5C4C883EC4AC}"/>
    <dataValidation allowBlank="1" showInputMessage="1" showErrorMessage="1" promptTitle="Eingabe Ist-Wert" prompt="Ist-Wert gemäss Jahresrechnung eingeben (siehe Jahrzahl in Spaltenüberschrift)._x000a_Ganzzahl in CHF._x000a_Aufwand als positive Zahl erfassen — wird automatisch abgezogen." sqref="D12 H12 L12 L15:L26 H15:H26 D15:D26" xr:uid="{5043FBAB-4393-45CF-B6DF-3CBDA25C462A}"/>
    <dataValidation allowBlank="1" showInputMessage="1" showErrorMessage="1" promptTitle="Eingabe Ist-Wert" prompt="Ist-Wert gemäss Jahresrechnung eingeben (siehe Jahrzahl in Spaltenüberschrift)._x000a_Ganzzahl in CHF._x000a_Abschreibungen als positive Zahl erfassen — wird automatisch abgezogen._x000a_Hinweis: liquiditätsunwirksam." sqref="L29 D29 H29" xr:uid="{98A01545-1E60-48DF-9250-E8544482BA02}"/>
    <dataValidation allowBlank="1" showInputMessage="1" showErrorMessage="1" promptTitle="Eingabe Ist-Wert" prompt="Ist-Wert gemäss Jahresrechnung eingeben (siehe Jahrzahl in Spaltenüberschrift)._x000a_Ganzzahl in CHF._x000a_Zinsaufwand als positive Zahl erfassen — wird automatisch abgezogen." sqref="L32 D32 H32" xr:uid="{33802F49-5275-4541-A73C-0F723D4B2017}"/>
    <dataValidation allowBlank="1" showInputMessage="1" showErrorMessage="1" promptTitle="Eingabe Ist-Wert" prompt="Ist-Wert gemäss Jahresrechnung eingeben (siehe Jahrzahl in Spaltenüberschrift)._x000a_Ganzzahl in CHF._x000a_Steuern als positive Zahl erfassen — wird automatisch abgezogen." sqref="L35 D35 H35" xr:uid="{F0E5119F-A874-47CA-B281-DB3856D677FA}"/>
  </dataValidations>
  <hyperlinks>
    <hyperlink ref="A4" location="Titelseite!A4" display="Titelseite!A4" xr:uid="{00000000-0004-0000-0600-000000000000}"/>
  </hyperlinks>
  <pageMargins left="0.78740157480314965" right="0.78740157480314965" top="0.78740157480314965" bottom="0.78740157480314965" header="0.51181102362204722" footer="0.31496062992125984"/>
  <pageSetup paperSize="9" orientation="landscape" r:id="rId1"/>
  <headerFooter alignWithMargins="0">
    <oddFooter>&amp;L&amp;"Arial,Standard"&amp;8&amp;K01+049&amp;D&amp;C&amp;"Arial,Standard"&amp;8&amp;K01+049© Vorlage: Stocker Unternehmensentwicklung AG (www.stocker.pro)&amp;R&amp;"Arial,Standard"&amp;8&amp;K01+049Seite &amp;P/&amp;N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0"/>
  <dimension ref="A4:CI56"/>
  <sheetViews>
    <sheetView showGridLines="0" zoomScaleNormal="100" zoomScaleSheetLayoutView="100" workbookViewId="0">
      <pane xSplit="2" ySplit="7" topLeftCell="C8" activePane="bottomRight" state="frozen"/>
      <selection activeCell="A6" sqref="A6"/>
      <selection pane="topRight" activeCell="A6" sqref="A6"/>
      <selection pane="bottomLeft" activeCell="A6" sqref="A6"/>
      <selection pane="bottomRight" activeCell="A6" sqref="A6"/>
    </sheetView>
  </sheetViews>
  <sheetFormatPr baseColWidth="10" defaultColWidth="11.42578125" defaultRowHeight="12.75" outlineLevelCol="2"/>
  <cols>
    <col min="1" max="1" width="3.28515625" style="10" bestFit="1" customWidth="1"/>
    <col min="2" max="2" width="55.140625" style="10" bestFit="1" customWidth="1"/>
    <col min="3" max="3" width="0.85546875" style="10" hidden="1" customWidth="1" outlineLevel="1"/>
    <col min="4" max="4" width="9.140625" style="38" hidden="1" customWidth="1" outlineLevel="1"/>
    <col min="5" max="5" width="0.85546875" style="10" hidden="1" customWidth="1" outlineLevel="1"/>
    <col min="6" max="6" width="9.140625" style="38" hidden="1" customWidth="1" outlineLevel="1"/>
    <col min="7" max="7" width="0.85546875" style="10" hidden="1" customWidth="1" outlineLevel="1"/>
    <col min="8" max="8" width="9.140625" style="38" hidden="1" customWidth="1" outlineLevel="1"/>
    <col min="9" max="9" width="0.85546875" style="10" hidden="1" customWidth="1" outlineLevel="1"/>
    <col min="10" max="10" width="9.140625" style="38" hidden="1" customWidth="1" outlineLevel="1"/>
    <col min="11" max="11" width="0.85546875" style="10" hidden="1" customWidth="1" outlineLevel="1"/>
    <col min="12" max="12" width="9.140625" style="38" hidden="1" customWidth="1" outlineLevel="1"/>
    <col min="13" max="13" width="0.85546875" style="10" hidden="1" customWidth="1" outlineLevel="1"/>
    <col min="14" max="14" width="9.140625" style="38" hidden="1" customWidth="1" outlineLevel="1"/>
    <col min="15" max="15" width="0.85546875" style="10" hidden="1" customWidth="1" outlineLevel="1"/>
    <col min="16" max="16" width="9.140625" style="38" hidden="1" customWidth="1" outlineLevel="1"/>
    <col min="17" max="17" width="0.85546875" style="10" hidden="1" customWidth="1" outlineLevel="1"/>
    <col min="18" max="18" width="9.140625" style="38" hidden="1" customWidth="1" outlineLevel="1"/>
    <col min="19" max="19" width="0.85546875" style="10" hidden="1" customWidth="1" outlineLevel="1"/>
    <col min="20" max="20" width="9.140625" style="38" hidden="1" customWidth="1" outlineLevel="1"/>
    <col min="21" max="21" width="0.85546875" style="10" hidden="1" customWidth="1" outlineLevel="1"/>
    <col min="22" max="22" width="9.140625" style="38" hidden="1" customWidth="1" outlineLevel="1"/>
    <col min="23" max="23" width="0.85546875" style="10" hidden="1" customWidth="1" outlineLevel="1"/>
    <col min="24" max="24" width="9.140625" style="38" hidden="1" customWidth="1" outlineLevel="1"/>
    <col min="25" max="25" width="0.85546875" style="10" hidden="1" customWidth="1" outlineLevel="1"/>
    <col min="26" max="26" width="9.140625" style="38" hidden="1" customWidth="1" outlineLevel="1"/>
    <col min="27" max="27" width="0.85546875" style="10" customWidth="1" collapsed="1"/>
    <col min="28" max="28" width="12.7109375" style="38" customWidth="1"/>
    <col min="29" max="29" width="0.85546875" style="10" hidden="1" customWidth="1" outlineLevel="1"/>
    <col min="30" max="30" width="9.42578125" style="38" hidden="1" customWidth="1" outlineLevel="2"/>
    <col min="31" max="31" width="0.85546875" style="10" hidden="1" customWidth="1" outlineLevel="2" collapsed="1"/>
    <col min="32" max="32" width="9.140625" style="38" hidden="1" customWidth="1" outlineLevel="1"/>
    <col min="33" max="33" width="0.85546875" style="10" hidden="1" customWidth="1" outlineLevel="1"/>
    <col min="34" max="34" width="9.140625" style="38" hidden="1" customWidth="1" outlineLevel="1"/>
    <col min="35" max="35" width="0.85546875" style="10" hidden="1" customWidth="1" outlineLevel="1"/>
    <col min="36" max="36" width="9.140625" style="38" hidden="1" customWidth="1" outlineLevel="1"/>
    <col min="37" max="37" width="0.85546875" style="10" hidden="1" customWidth="1" outlineLevel="1"/>
    <col min="38" max="38" width="9.140625" style="38" hidden="1" customWidth="1" outlineLevel="1"/>
    <col min="39" max="39" width="0.85546875" style="10" hidden="1" customWidth="1" outlineLevel="1"/>
    <col min="40" max="40" width="9.140625" style="38" hidden="1" customWidth="1" outlineLevel="1"/>
    <col min="41" max="41" width="0.85546875" style="10" hidden="1" customWidth="1" outlineLevel="1"/>
    <col min="42" max="42" width="9.140625" style="38" hidden="1" customWidth="1" outlineLevel="1"/>
    <col min="43" max="43" width="0.85546875" style="10" hidden="1" customWidth="1" outlineLevel="1"/>
    <col min="44" max="44" width="9.140625" style="38" hidden="1" customWidth="1" outlineLevel="1"/>
    <col min="45" max="45" width="0.85546875" style="10" hidden="1" customWidth="1" outlineLevel="1"/>
    <col min="46" max="46" width="9.140625" style="38" hidden="1" customWidth="1" outlineLevel="1"/>
    <col min="47" max="47" width="0.85546875" style="10" hidden="1" customWidth="1" outlineLevel="1"/>
    <col min="48" max="48" width="9.140625" style="38" hidden="1" customWidth="1" outlineLevel="1"/>
    <col min="49" max="49" width="0.85546875" style="10" hidden="1" customWidth="1" outlineLevel="1"/>
    <col min="50" max="50" width="9.140625" style="38" hidden="1" customWidth="1" outlineLevel="1"/>
    <col min="51" max="51" width="0.85546875" style="10" hidden="1" customWidth="1" outlineLevel="1"/>
    <col min="52" max="52" width="9.140625" style="38" hidden="1" customWidth="1" outlineLevel="1"/>
    <col min="53" max="53" width="0.85546875" style="10" hidden="1" customWidth="1" outlineLevel="1"/>
    <col min="54" max="54" width="9.140625" style="38" hidden="1" customWidth="1" outlineLevel="1"/>
    <col min="55" max="55" width="0.85546875" style="10" customWidth="1" collapsed="1"/>
    <col min="56" max="56" width="12.7109375" style="38" customWidth="1"/>
    <col min="57" max="57" width="0.85546875" style="10" hidden="1" customWidth="1" outlineLevel="1"/>
    <col min="58" max="58" width="9.42578125" style="38" hidden="1" customWidth="1" outlineLevel="2"/>
    <col min="59" max="59" width="0.85546875" style="10" hidden="1" customWidth="1" outlineLevel="2" collapsed="1"/>
    <col min="60" max="60" width="9.140625" style="38" hidden="1" customWidth="1" outlineLevel="1"/>
    <col min="61" max="61" width="0.85546875" style="10" hidden="1" customWidth="1" outlineLevel="1"/>
    <col min="62" max="62" width="9.140625" style="38" hidden="1" customWidth="1" outlineLevel="1"/>
    <col min="63" max="63" width="0.85546875" style="10" hidden="1" customWidth="1" outlineLevel="1"/>
    <col min="64" max="64" width="9.140625" style="38" hidden="1" customWidth="1" outlineLevel="1"/>
    <col min="65" max="65" width="0.85546875" style="10" hidden="1" customWidth="1" outlineLevel="1"/>
    <col min="66" max="66" width="9.140625" style="38" hidden="1" customWidth="1" outlineLevel="1"/>
    <col min="67" max="67" width="0.85546875" style="10" hidden="1" customWidth="1" outlineLevel="1"/>
    <col min="68" max="68" width="9.140625" style="38" hidden="1" customWidth="1" outlineLevel="1"/>
    <col min="69" max="69" width="0.85546875" style="10" hidden="1" customWidth="1" outlineLevel="1"/>
    <col min="70" max="70" width="9.140625" style="38" hidden="1" customWidth="1" outlineLevel="1"/>
    <col min="71" max="71" width="0.85546875" style="10" hidden="1" customWidth="1" outlineLevel="1"/>
    <col min="72" max="72" width="9.140625" style="38" hidden="1" customWidth="1" outlineLevel="1"/>
    <col min="73" max="73" width="0.85546875" style="10" hidden="1" customWidth="1" outlineLevel="1"/>
    <col min="74" max="74" width="9.140625" style="38" hidden="1" customWidth="1" outlineLevel="1"/>
    <col min="75" max="75" width="0.85546875" style="10" hidden="1" customWidth="1" outlineLevel="1"/>
    <col min="76" max="76" width="9.140625" style="38" hidden="1" customWidth="1" outlineLevel="1"/>
    <col min="77" max="77" width="0.85546875" style="10" hidden="1" customWidth="1" outlineLevel="1"/>
    <col min="78" max="78" width="9.140625" style="38" hidden="1" customWidth="1" outlineLevel="1"/>
    <col min="79" max="79" width="0.85546875" style="10" hidden="1" customWidth="1" outlineLevel="1"/>
    <col min="80" max="80" width="9.140625" style="38" hidden="1" customWidth="1" outlineLevel="1"/>
    <col min="81" max="81" width="0.85546875" style="10" hidden="1" customWidth="1" outlineLevel="1"/>
    <col min="82" max="82" width="9.140625" style="38" hidden="1" customWidth="1" outlineLevel="1"/>
    <col min="83" max="83" width="0.85546875" style="10" customWidth="1" collapsed="1"/>
    <col min="84" max="84" width="12.7109375" style="38" customWidth="1"/>
    <col min="85" max="85" width="0.85546875" style="10" hidden="1" customWidth="1" outlineLevel="1"/>
    <col min="86" max="86" width="9.42578125" style="38" hidden="1" customWidth="1" outlineLevel="2"/>
    <col min="87" max="87" width="10.85546875" style="10" customWidth="1" collapsed="1"/>
    <col min="88" max="88" width="10.85546875" style="10" customWidth="1"/>
    <col min="89" max="89" width="11" style="10" customWidth="1"/>
    <col min="90" max="16384" width="11.42578125" style="10"/>
  </cols>
  <sheetData>
    <row r="4" spans="1:86" s="16" customFormat="1" ht="18">
      <c r="A4" s="15" t="str">
        <f>Titelseite!A17</f>
        <v>[Finanzplan 20XX-20XX]</v>
      </c>
      <c r="D4" s="350"/>
      <c r="F4" s="350"/>
      <c r="H4" s="350"/>
      <c r="J4" s="350"/>
      <c r="L4" s="350"/>
      <c r="N4" s="350"/>
      <c r="P4" s="350"/>
      <c r="R4" s="350"/>
      <c r="T4" s="350"/>
      <c r="V4" s="350"/>
      <c r="X4" s="350"/>
      <c r="Z4" s="350"/>
      <c r="AB4" s="350"/>
      <c r="AD4" s="350"/>
      <c r="AF4" s="350"/>
      <c r="AH4" s="350"/>
      <c r="AJ4" s="350"/>
      <c r="AL4" s="350"/>
      <c r="AN4" s="350"/>
      <c r="AP4" s="350"/>
      <c r="AR4" s="350"/>
      <c r="AT4" s="350"/>
      <c r="AV4" s="350"/>
      <c r="AX4" s="350"/>
      <c r="AZ4" s="350"/>
      <c r="BB4" s="350"/>
      <c r="BD4" s="350"/>
      <c r="BF4" s="350"/>
      <c r="BH4" s="350"/>
      <c r="BJ4" s="350"/>
      <c r="BL4" s="350"/>
      <c r="BN4" s="350"/>
      <c r="BP4" s="350"/>
      <c r="BR4" s="350"/>
      <c r="BT4" s="350"/>
      <c r="BV4" s="350"/>
      <c r="BX4" s="350"/>
      <c r="BZ4" s="350"/>
      <c r="CB4" s="350"/>
      <c r="CD4" s="350"/>
      <c r="CF4" s="350"/>
      <c r="CH4" s="350"/>
    </row>
    <row r="5" spans="1:86" s="8" customFormat="1" ht="12.75" customHeight="1">
      <c r="A5" s="8" t="str">
        <f>Titelseite!A18</f>
        <v>[Ihre Firma / Ihr Projekt]</v>
      </c>
      <c r="D5" s="351"/>
      <c r="F5" s="351"/>
      <c r="H5" s="351"/>
      <c r="J5" s="351"/>
      <c r="L5" s="351"/>
      <c r="N5" s="351"/>
      <c r="P5" s="351"/>
      <c r="R5" s="351"/>
      <c r="T5" s="351"/>
      <c r="V5" s="351"/>
      <c r="X5" s="351"/>
      <c r="Z5" s="351"/>
      <c r="AB5" s="351"/>
      <c r="AD5" s="351"/>
      <c r="AF5" s="351"/>
      <c r="AH5" s="351"/>
      <c r="AJ5" s="351"/>
      <c r="AL5" s="351"/>
      <c r="AN5" s="351"/>
      <c r="AP5" s="351"/>
      <c r="AR5" s="351"/>
      <c r="AT5" s="351"/>
      <c r="AV5" s="351"/>
      <c r="AX5" s="351"/>
      <c r="AZ5" s="351"/>
      <c r="BB5" s="351"/>
      <c r="BD5" s="351"/>
      <c r="BF5" s="351"/>
      <c r="BH5" s="351"/>
      <c r="BJ5" s="351"/>
      <c r="BL5" s="351"/>
      <c r="BN5" s="351"/>
      <c r="BP5" s="351"/>
      <c r="BR5" s="351"/>
      <c r="BT5" s="351"/>
      <c r="BV5" s="351"/>
      <c r="BX5" s="351"/>
      <c r="BZ5" s="351"/>
      <c r="CB5" s="351"/>
      <c r="CD5" s="351"/>
      <c r="CF5" s="351"/>
      <c r="CH5" s="351"/>
    </row>
    <row r="6" spans="1:86" s="16" customFormat="1" ht="12.75" customHeight="1">
      <c r="A6" s="352"/>
      <c r="B6" s="352"/>
      <c r="D6" s="350"/>
      <c r="F6" s="350"/>
      <c r="H6" s="350"/>
      <c r="J6" s="350"/>
      <c r="L6" s="350"/>
      <c r="N6" s="350"/>
      <c r="P6" s="350"/>
      <c r="R6" s="350"/>
      <c r="T6" s="350"/>
      <c r="V6" s="350"/>
      <c r="X6" s="350"/>
      <c r="Z6" s="350"/>
      <c r="AB6" s="350"/>
      <c r="AD6" s="350"/>
      <c r="AF6" s="350"/>
      <c r="AH6" s="350"/>
      <c r="AJ6" s="350"/>
      <c r="AL6" s="350"/>
      <c r="AN6" s="350"/>
      <c r="AP6" s="350"/>
      <c r="AR6" s="350"/>
      <c r="AT6" s="350"/>
      <c r="AV6" s="350"/>
      <c r="AX6" s="350"/>
      <c r="AZ6" s="350"/>
      <c r="BB6" s="350"/>
      <c r="BD6" s="350"/>
      <c r="BF6" s="350"/>
      <c r="BH6" s="350"/>
      <c r="BJ6" s="350"/>
      <c r="BL6" s="350"/>
      <c r="BN6" s="350"/>
      <c r="BP6" s="350"/>
      <c r="BR6" s="350"/>
      <c r="BT6" s="350"/>
      <c r="BV6" s="350"/>
      <c r="BX6" s="350"/>
      <c r="BZ6" s="350"/>
      <c r="CB6" s="350"/>
      <c r="CD6" s="350"/>
      <c r="CF6" s="350"/>
      <c r="CH6" s="350"/>
    </row>
    <row r="7" spans="1:86" s="16" customFormat="1" ht="12.75" customHeight="1">
      <c r="A7" s="352"/>
      <c r="B7" s="352"/>
      <c r="D7" s="350"/>
      <c r="F7" s="350"/>
      <c r="H7" s="350"/>
      <c r="J7" s="350"/>
      <c r="L7" s="350"/>
      <c r="N7" s="350"/>
      <c r="P7" s="350"/>
      <c r="R7" s="350"/>
      <c r="T7" s="350"/>
      <c r="V7" s="350"/>
      <c r="X7" s="350"/>
      <c r="Z7" s="350"/>
      <c r="AB7" s="350"/>
      <c r="AD7" s="350"/>
      <c r="AF7" s="350"/>
      <c r="AH7" s="350"/>
      <c r="AJ7" s="350"/>
      <c r="AL7" s="350"/>
      <c r="AN7" s="350"/>
      <c r="AP7" s="350"/>
      <c r="AR7" s="350"/>
      <c r="AT7" s="350"/>
      <c r="AV7" s="350"/>
      <c r="AX7" s="350"/>
      <c r="AZ7" s="350"/>
      <c r="BB7" s="350"/>
      <c r="BD7" s="350"/>
      <c r="BF7" s="350"/>
      <c r="BH7" s="350"/>
      <c r="BJ7" s="350"/>
      <c r="BL7" s="350"/>
      <c r="BN7" s="350"/>
      <c r="BP7" s="350"/>
      <c r="BR7" s="350"/>
      <c r="BT7" s="350"/>
      <c r="BV7" s="350"/>
      <c r="BX7" s="350"/>
      <c r="BZ7" s="350"/>
      <c r="CB7" s="350"/>
      <c r="CD7" s="350"/>
      <c r="CF7" s="350"/>
      <c r="CH7" s="350"/>
    </row>
    <row r="8" spans="1:86" s="6" customFormat="1" ht="12" customHeight="1">
      <c r="A8" s="353" t="s">
        <v>77</v>
      </c>
      <c r="B8" s="353"/>
      <c r="D8" s="354">
        <f>Titelseite!$C$25</f>
        <v>1</v>
      </c>
      <c r="F8" s="354">
        <f>EDATE(D8,1)</f>
        <v>32</v>
      </c>
      <c r="H8" s="354">
        <f>EDATE(D8,2)</f>
        <v>61</v>
      </c>
      <c r="J8" s="354">
        <f>EDATE(D8,3)</f>
        <v>92</v>
      </c>
      <c r="L8" s="354">
        <f>EDATE(D8,4)</f>
        <v>122</v>
      </c>
      <c r="N8" s="354">
        <f>EDATE(D8,5)</f>
        <v>153</v>
      </c>
      <c r="P8" s="354">
        <f>EDATE(D8,6)</f>
        <v>183</v>
      </c>
      <c r="R8" s="354">
        <f>EDATE(D8,7)</f>
        <v>214</v>
      </c>
      <c r="T8" s="354">
        <f>EDATE(D8,8)</f>
        <v>245</v>
      </c>
      <c r="V8" s="354">
        <f>EDATE(D8,9)</f>
        <v>275</v>
      </c>
      <c r="X8" s="354">
        <f>EDATE(D8,10)</f>
        <v>306</v>
      </c>
      <c r="Z8" s="354">
        <f>EDATE(D8,11)</f>
        <v>336</v>
      </c>
      <c r="AB8" s="355" t="str">
        <f ca="1">IF(ISNUMBER(Titelseite!$B$24),"Plan "&amp;Titelseite!$B$24,"Plan Jahr 1")</f>
        <v>Plan 2027</v>
      </c>
      <c r="AD8" s="355" t="s">
        <v>97</v>
      </c>
      <c r="AF8" s="354">
        <f>Titelseite!$C$25</f>
        <v>1</v>
      </c>
      <c r="AH8" s="354">
        <f>EDATE(AF8,1)</f>
        <v>32</v>
      </c>
      <c r="AJ8" s="354">
        <f>EDATE(AF8,2)</f>
        <v>61</v>
      </c>
      <c r="AL8" s="354">
        <f>EDATE(AF8,3)</f>
        <v>92</v>
      </c>
      <c r="AN8" s="354">
        <f>EDATE(AF8,4)</f>
        <v>122</v>
      </c>
      <c r="AP8" s="354">
        <f>EDATE(AF8,5)</f>
        <v>153</v>
      </c>
      <c r="AR8" s="354">
        <f>EDATE(AF8,6)</f>
        <v>183</v>
      </c>
      <c r="AT8" s="354">
        <f>EDATE(AF8,7)</f>
        <v>214</v>
      </c>
      <c r="AV8" s="354">
        <f>EDATE(AF8,8)</f>
        <v>245</v>
      </c>
      <c r="AX8" s="354">
        <f>EDATE(AF8,9)</f>
        <v>275</v>
      </c>
      <c r="AZ8" s="354">
        <f>EDATE(AF8,10)</f>
        <v>306</v>
      </c>
      <c r="BB8" s="354">
        <f>EDATE(AF8,11)</f>
        <v>336</v>
      </c>
      <c r="BD8" s="355" t="str">
        <f ca="1">IF(ISNUMBER(Titelseite!$B$24),"Plan "&amp;Titelseite!$B$24+1,"Plan Jahr 2")</f>
        <v>Plan 2028</v>
      </c>
      <c r="BF8" s="355" t="s">
        <v>97</v>
      </c>
      <c r="BH8" s="354">
        <f>Titelseite!$C$25</f>
        <v>1</v>
      </c>
      <c r="BJ8" s="354">
        <f>EDATE(BH8,1)</f>
        <v>32</v>
      </c>
      <c r="BL8" s="354">
        <f>EDATE(BH8,2)</f>
        <v>61</v>
      </c>
      <c r="BN8" s="354">
        <f>EDATE(BH8,3)</f>
        <v>92</v>
      </c>
      <c r="BP8" s="354">
        <f>EDATE(BH8,4)</f>
        <v>122</v>
      </c>
      <c r="BR8" s="354">
        <f>EDATE(BH8,5)</f>
        <v>153</v>
      </c>
      <c r="BT8" s="354">
        <f>EDATE(BH8,6)</f>
        <v>183</v>
      </c>
      <c r="BV8" s="354">
        <f>EDATE(BH8,7)</f>
        <v>214</v>
      </c>
      <c r="BX8" s="354">
        <f>EDATE(BH8,8)</f>
        <v>245</v>
      </c>
      <c r="BZ8" s="354">
        <f>EDATE(BH8,9)</f>
        <v>275</v>
      </c>
      <c r="CB8" s="354">
        <f>EDATE(BH8,10)</f>
        <v>306</v>
      </c>
      <c r="CD8" s="354">
        <f>EDATE(BH8,11)</f>
        <v>336</v>
      </c>
      <c r="CF8" s="355" t="str">
        <f ca="1">IF(ISNUMBER(Titelseite!$B$24),"Plan "&amp;Titelseite!$B$24+2,"Plan Jahr 3")</f>
        <v>Plan 2029</v>
      </c>
      <c r="CH8" s="355" t="s">
        <v>97</v>
      </c>
    </row>
    <row r="9" spans="1:86" ht="3.75" customHeight="1"/>
    <row r="10" spans="1:86" s="39" customFormat="1" ht="12" customHeight="1">
      <c r="A10" s="356" t="s">
        <v>6</v>
      </c>
      <c r="B10" s="357" t="s">
        <v>141</v>
      </c>
      <c r="C10" s="358"/>
      <c r="D10" s="123">
        <f>'3 Investitionen'!C18</f>
        <v>0</v>
      </c>
      <c r="E10" s="358"/>
      <c r="F10" s="123">
        <f>D51</f>
        <v>0</v>
      </c>
      <c r="G10" s="358"/>
      <c r="H10" s="123">
        <f>F51</f>
        <v>0</v>
      </c>
      <c r="I10" s="358"/>
      <c r="J10" s="123">
        <f>H51</f>
        <v>0</v>
      </c>
      <c r="K10" s="358"/>
      <c r="L10" s="123">
        <f>J51</f>
        <v>0</v>
      </c>
      <c r="M10" s="358"/>
      <c r="N10" s="123">
        <f>L51</f>
        <v>0</v>
      </c>
      <c r="O10" s="358"/>
      <c r="P10" s="123">
        <f>N51</f>
        <v>0</v>
      </c>
      <c r="Q10" s="358"/>
      <c r="R10" s="123">
        <f>P51</f>
        <v>0</v>
      </c>
      <c r="S10" s="358"/>
      <c r="T10" s="123">
        <f>R51</f>
        <v>0</v>
      </c>
      <c r="U10" s="358"/>
      <c r="V10" s="123">
        <f>T51</f>
        <v>0</v>
      </c>
      <c r="W10" s="358"/>
      <c r="X10" s="123">
        <f>V51</f>
        <v>0</v>
      </c>
      <c r="Y10" s="358"/>
      <c r="Z10" s="123">
        <f>X51</f>
        <v>0</v>
      </c>
      <c r="AA10" s="358"/>
      <c r="AB10" s="123">
        <f>D10</f>
        <v>0</v>
      </c>
      <c r="AC10" s="358"/>
      <c r="AD10" s="77"/>
      <c r="AE10" s="358"/>
      <c r="AF10" s="123">
        <f>AB51</f>
        <v>0</v>
      </c>
      <c r="AG10" s="358"/>
      <c r="AH10" s="123">
        <f>AF51</f>
        <v>0</v>
      </c>
      <c r="AI10" s="358"/>
      <c r="AJ10" s="123">
        <f>AH51</f>
        <v>0</v>
      </c>
      <c r="AK10" s="358"/>
      <c r="AL10" s="123">
        <f>AJ51</f>
        <v>0</v>
      </c>
      <c r="AM10" s="358"/>
      <c r="AN10" s="123">
        <f>AL51</f>
        <v>0</v>
      </c>
      <c r="AO10" s="358"/>
      <c r="AP10" s="123">
        <f>AN51</f>
        <v>0</v>
      </c>
      <c r="AQ10" s="358"/>
      <c r="AR10" s="123">
        <f>AP51</f>
        <v>0</v>
      </c>
      <c r="AS10" s="358"/>
      <c r="AT10" s="123">
        <f>AR51</f>
        <v>0</v>
      </c>
      <c r="AU10" s="358"/>
      <c r="AV10" s="123">
        <f>AT51</f>
        <v>0</v>
      </c>
      <c r="AW10" s="358"/>
      <c r="AX10" s="123">
        <f>AV51</f>
        <v>0</v>
      </c>
      <c r="AY10" s="358"/>
      <c r="AZ10" s="123">
        <f>AX51</f>
        <v>0</v>
      </c>
      <c r="BA10" s="358"/>
      <c r="BB10" s="123">
        <f>AZ51</f>
        <v>0</v>
      </c>
      <c r="BC10" s="358"/>
      <c r="BD10" s="123">
        <f>AF10</f>
        <v>0</v>
      </c>
      <c r="BE10" s="358"/>
      <c r="BF10" s="77"/>
      <c r="BG10" s="358"/>
      <c r="BH10" s="123">
        <f>BD51</f>
        <v>0</v>
      </c>
      <c r="BI10" s="358"/>
      <c r="BJ10" s="123">
        <f>BH51</f>
        <v>0</v>
      </c>
      <c r="BK10" s="358"/>
      <c r="BL10" s="123">
        <f>BJ51</f>
        <v>0</v>
      </c>
      <c r="BM10" s="358"/>
      <c r="BN10" s="123">
        <f>BL51</f>
        <v>0</v>
      </c>
      <c r="BO10" s="358"/>
      <c r="BP10" s="123">
        <f>BN51</f>
        <v>0</v>
      </c>
      <c r="BQ10" s="358"/>
      <c r="BR10" s="123">
        <f>BP51</f>
        <v>0</v>
      </c>
      <c r="BS10" s="358"/>
      <c r="BT10" s="123">
        <f>BR51</f>
        <v>0</v>
      </c>
      <c r="BU10" s="358"/>
      <c r="BV10" s="123">
        <f>BT51</f>
        <v>0</v>
      </c>
      <c r="BW10" s="358"/>
      <c r="BX10" s="123">
        <f>BV51</f>
        <v>0</v>
      </c>
      <c r="BY10" s="358"/>
      <c r="BZ10" s="123">
        <f>BX51</f>
        <v>0</v>
      </c>
      <c r="CA10" s="358"/>
      <c r="CB10" s="123">
        <f>BZ51</f>
        <v>0</v>
      </c>
      <c r="CC10" s="358"/>
      <c r="CD10" s="123">
        <f>CB51</f>
        <v>0</v>
      </c>
      <c r="CE10" s="358"/>
      <c r="CF10" s="123">
        <f>BH10</f>
        <v>0</v>
      </c>
      <c r="CG10" s="358"/>
      <c r="CH10" s="77"/>
    </row>
    <row r="11" spans="1:86" s="11" customFormat="1" ht="3.75" customHeight="1">
      <c r="A11" s="243"/>
      <c r="B11" s="243"/>
      <c r="C11" s="243"/>
      <c r="D11" s="339"/>
      <c r="E11" s="243"/>
      <c r="F11" s="339"/>
      <c r="G11" s="243"/>
      <c r="H11" s="339"/>
      <c r="I11" s="243"/>
      <c r="J11" s="339"/>
      <c r="K11" s="243"/>
      <c r="L11" s="339"/>
      <c r="M11" s="243"/>
      <c r="N11" s="339"/>
      <c r="O11" s="243"/>
      <c r="P11" s="339"/>
      <c r="Q11" s="243"/>
      <c r="R11" s="339"/>
      <c r="S11" s="243"/>
      <c r="T11" s="339"/>
      <c r="U11" s="243"/>
      <c r="V11" s="339"/>
      <c r="W11" s="243"/>
      <c r="X11" s="339"/>
      <c r="Y11" s="243"/>
      <c r="Z11" s="339"/>
      <c r="AA11" s="243"/>
      <c r="AB11" s="339"/>
      <c r="AC11" s="243"/>
      <c r="AD11" s="339"/>
      <c r="AE11" s="243"/>
      <c r="AF11" s="339"/>
      <c r="AG11" s="243"/>
      <c r="AH11" s="339"/>
      <c r="AI11" s="243"/>
      <c r="AJ11" s="339"/>
      <c r="AK11" s="243"/>
      <c r="AL11" s="339"/>
      <c r="AM11" s="243"/>
      <c r="AN11" s="339"/>
      <c r="AO11" s="243"/>
      <c r="AP11" s="339"/>
      <c r="AQ11" s="243"/>
      <c r="AR11" s="339"/>
      <c r="AS11" s="243"/>
      <c r="AT11" s="339"/>
      <c r="AU11" s="243"/>
      <c r="AV11" s="339"/>
      <c r="AW11" s="243"/>
      <c r="AX11" s="339"/>
      <c r="AY11" s="243"/>
      <c r="AZ11" s="339"/>
      <c r="BA11" s="243"/>
      <c r="BB11" s="339"/>
      <c r="BC11" s="243"/>
      <c r="BD11" s="339"/>
      <c r="BE11" s="243"/>
      <c r="BF11" s="339"/>
      <c r="BG11" s="243"/>
      <c r="BH11" s="339"/>
      <c r="BI11" s="243"/>
      <c r="BJ11" s="339"/>
      <c r="BK11" s="243"/>
      <c r="BL11" s="339"/>
      <c r="BM11" s="243"/>
      <c r="BN11" s="339"/>
      <c r="BO11" s="243"/>
      <c r="BP11" s="339"/>
      <c r="BQ11" s="243"/>
      <c r="BR11" s="339"/>
      <c r="BS11" s="243"/>
      <c r="BT11" s="339"/>
      <c r="BU11" s="243"/>
      <c r="BV11" s="339"/>
      <c r="BW11" s="243"/>
      <c r="BX11" s="339"/>
      <c r="BY11" s="243"/>
      <c r="BZ11" s="339"/>
      <c r="CA11" s="243"/>
      <c r="CB11" s="339"/>
      <c r="CC11" s="243"/>
      <c r="CD11" s="339"/>
      <c r="CE11" s="243"/>
      <c r="CF11" s="339"/>
      <c r="CG11" s="243"/>
      <c r="CH11" s="339"/>
    </row>
    <row r="12" spans="1:86" s="11" customFormat="1" ht="10.5" customHeight="1">
      <c r="A12" s="359" t="s">
        <v>95</v>
      </c>
      <c r="B12" s="360" t="str">
        <f>'2 Kosten'!A10</f>
        <v>Aufwand für Material, Handelswaren, Dienstleistungen, Energie</v>
      </c>
      <c r="C12" s="243"/>
      <c r="D12" s="81"/>
      <c r="E12" s="243"/>
      <c r="F12" s="81"/>
      <c r="G12" s="243"/>
      <c r="H12" s="81"/>
      <c r="I12" s="243"/>
      <c r="J12" s="81"/>
      <c r="K12" s="243"/>
      <c r="L12" s="81"/>
      <c r="M12" s="243"/>
      <c r="N12" s="81"/>
      <c r="O12" s="243"/>
      <c r="P12" s="81"/>
      <c r="Q12" s="243"/>
      <c r="R12" s="81"/>
      <c r="S12" s="243"/>
      <c r="T12" s="81"/>
      <c r="U12" s="243"/>
      <c r="V12" s="81"/>
      <c r="W12" s="243"/>
      <c r="X12" s="81"/>
      <c r="Y12" s="243"/>
      <c r="Z12" s="81"/>
      <c r="AA12" s="243"/>
      <c r="AB12" s="361">
        <f>'5 Erfolg'!P12</f>
        <v>0</v>
      </c>
      <c r="AC12" s="243"/>
      <c r="AD12" s="361">
        <f>AB12-SUM(D12:Z12)</f>
        <v>0</v>
      </c>
      <c r="AE12" s="243"/>
      <c r="AF12" s="81"/>
      <c r="AG12" s="243"/>
      <c r="AH12" s="81"/>
      <c r="AI12" s="243"/>
      <c r="AJ12" s="81"/>
      <c r="AK12" s="243"/>
      <c r="AL12" s="81"/>
      <c r="AM12" s="243"/>
      <c r="AN12" s="81"/>
      <c r="AO12" s="243"/>
      <c r="AP12" s="81"/>
      <c r="AQ12" s="243"/>
      <c r="AR12" s="81"/>
      <c r="AS12" s="243"/>
      <c r="AT12" s="81"/>
      <c r="AU12" s="243"/>
      <c r="AV12" s="81"/>
      <c r="AW12" s="243"/>
      <c r="AX12" s="81"/>
      <c r="AY12" s="243"/>
      <c r="AZ12" s="81"/>
      <c r="BA12" s="243"/>
      <c r="BB12" s="81"/>
      <c r="BC12" s="243"/>
      <c r="BD12" s="361">
        <f>'5 Erfolg'!T12</f>
        <v>0</v>
      </c>
      <c r="BE12" s="243"/>
      <c r="BF12" s="361">
        <f>BD12-SUM(AF12:BB12)</f>
        <v>0</v>
      </c>
      <c r="BG12" s="243"/>
      <c r="BH12" s="81"/>
      <c r="BI12" s="243"/>
      <c r="BJ12" s="81"/>
      <c r="BK12" s="243"/>
      <c r="BL12" s="81"/>
      <c r="BM12" s="243"/>
      <c r="BN12" s="81"/>
      <c r="BO12" s="243"/>
      <c r="BP12" s="81"/>
      <c r="BQ12" s="243"/>
      <c r="BR12" s="81"/>
      <c r="BS12" s="243"/>
      <c r="BT12" s="81"/>
      <c r="BU12" s="243"/>
      <c r="BV12" s="81"/>
      <c r="BW12" s="243"/>
      <c r="BX12" s="81"/>
      <c r="BY12" s="243"/>
      <c r="BZ12" s="81"/>
      <c r="CA12" s="243"/>
      <c r="CB12" s="81"/>
      <c r="CC12" s="243"/>
      <c r="CD12" s="81"/>
      <c r="CE12" s="243"/>
      <c r="CF12" s="361">
        <f>'5 Erfolg'!X12</f>
        <v>0</v>
      </c>
      <c r="CG12" s="243"/>
      <c r="CH12" s="361">
        <f>CF12-SUM(BH12:CD12)</f>
        <v>0</v>
      </c>
    </row>
    <row r="13" spans="1:86" s="11" customFormat="1" ht="10.5" customHeight="1">
      <c r="A13" s="362" t="s">
        <v>95</v>
      </c>
      <c r="B13" s="363" t="str">
        <f>'2 Kosten'!A11</f>
        <v>Personalaufwand</v>
      </c>
      <c r="C13" s="243"/>
      <c r="D13" s="91"/>
      <c r="E13" s="243"/>
      <c r="F13" s="91"/>
      <c r="G13" s="243"/>
      <c r="H13" s="91"/>
      <c r="I13" s="243"/>
      <c r="J13" s="91"/>
      <c r="K13" s="243"/>
      <c r="L13" s="91"/>
      <c r="M13" s="243"/>
      <c r="N13" s="91"/>
      <c r="O13" s="243"/>
      <c r="P13" s="91"/>
      <c r="Q13" s="243"/>
      <c r="R13" s="91"/>
      <c r="S13" s="243"/>
      <c r="T13" s="91"/>
      <c r="U13" s="243"/>
      <c r="V13" s="91"/>
      <c r="W13" s="243"/>
      <c r="X13" s="91"/>
      <c r="Y13" s="243"/>
      <c r="Z13" s="91"/>
      <c r="AA13" s="243"/>
      <c r="AB13" s="200">
        <f>'5 Erfolg'!P15</f>
        <v>0</v>
      </c>
      <c r="AC13" s="243"/>
      <c r="AD13" s="200">
        <f t="shared" ref="AD13:AD26" si="0">AB13-SUM(D13:Z13)</f>
        <v>0</v>
      </c>
      <c r="AE13" s="243"/>
      <c r="AF13" s="91"/>
      <c r="AG13" s="243"/>
      <c r="AH13" s="91"/>
      <c r="AI13" s="243"/>
      <c r="AJ13" s="91"/>
      <c r="AK13" s="243"/>
      <c r="AL13" s="91"/>
      <c r="AM13" s="243"/>
      <c r="AN13" s="91"/>
      <c r="AO13" s="243"/>
      <c r="AP13" s="91"/>
      <c r="AQ13" s="243"/>
      <c r="AR13" s="91"/>
      <c r="AS13" s="243"/>
      <c r="AT13" s="91"/>
      <c r="AU13" s="243"/>
      <c r="AV13" s="91"/>
      <c r="AW13" s="243"/>
      <c r="AX13" s="91"/>
      <c r="AY13" s="243"/>
      <c r="AZ13" s="91"/>
      <c r="BA13" s="243"/>
      <c r="BB13" s="91"/>
      <c r="BC13" s="243"/>
      <c r="BD13" s="200">
        <f>'5 Erfolg'!T15</f>
        <v>0</v>
      </c>
      <c r="BE13" s="243"/>
      <c r="BF13" s="200">
        <f t="shared" ref="BF13:BF26" si="1">BD13-SUM(AF13:BB13)</f>
        <v>0</v>
      </c>
      <c r="BG13" s="243"/>
      <c r="BH13" s="91"/>
      <c r="BI13" s="243"/>
      <c r="BJ13" s="91"/>
      <c r="BK13" s="243"/>
      <c r="BL13" s="91"/>
      <c r="BM13" s="243"/>
      <c r="BN13" s="91"/>
      <c r="BO13" s="243"/>
      <c r="BP13" s="91"/>
      <c r="BQ13" s="243"/>
      <c r="BR13" s="91"/>
      <c r="BS13" s="243"/>
      <c r="BT13" s="91"/>
      <c r="BU13" s="243"/>
      <c r="BV13" s="91"/>
      <c r="BW13" s="243"/>
      <c r="BX13" s="91"/>
      <c r="BY13" s="243"/>
      <c r="BZ13" s="91"/>
      <c r="CA13" s="243"/>
      <c r="CB13" s="91"/>
      <c r="CC13" s="243"/>
      <c r="CD13" s="91"/>
      <c r="CE13" s="243"/>
      <c r="CF13" s="200">
        <f>'5 Erfolg'!X15</f>
        <v>0</v>
      </c>
      <c r="CG13" s="243"/>
      <c r="CH13" s="200">
        <f t="shared" ref="CH13:CH26" si="2">CF13-SUM(BH13:CD13)</f>
        <v>0</v>
      </c>
    </row>
    <row r="14" spans="1:86" s="11" customFormat="1" ht="10.5" customHeight="1">
      <c r="A14" s="362" t="s">
        <v>95</v>
      </c>
      <c r="B14" s="363" t="str">
        <f>'2 Kosten'!A12</f>
        <v>Raumaufwand</v>
      </c>
      <c r="C14" s="243"/>
      <c r="D14" s="91"/>
      <c r="E14" s="243"/>
      <c r="F14" s="91"/>
      <c r="G14" s="243"/>
      <c r="H14" s="91"/>
      <c r="I14" s="243"/>
      <c r="J14" s="91"/>
      <c r="K14" s="243"/>
      <c r="L14" s="91"/>
      <c r="M14" s="243"/>
      <c r="N14" s="91"/>
      <c r="O14" s="243"/>
      <c r="P14" s="91"/>
      <c r="Q14" s="243"/>
      <c r="R14" s="91"/>
      <c r="S14" s="243"/>
      <c r="T14" s="91"/>
      <c r="U14" s="243"/>
      <c r="V14" s="91"/>
      <c r="W14" s="243"/>
      <c r="X14" s="91"/>
      <c r="Y14" s="243"/>
      <c r="Z14" s="91"/>
      <c r="AA14" s="243"/>
      <c r="AB14" s="200">
        <f>'5 Erfolg'!P16</f>
        <v>0</v>
      </c>
      <c r="AC14" s="243"/>
      <c r="AD14" s="200">
        <f t="shared" si="0"/>
        <v>0</v>
      </c>
      <c r="AE14" s="243"/>
      <c r="AF14" s="91"/>
      <c r="AG14" s="243"/>
      <c r="AH14" s="91"/>
      <c r="AI14" s="243"/>
      <c r="AJ14" s="91"/>
      <c r="AK14" s="243"/>
      <c r="AL14" s="91"/>
      <c r="AM14" s="243"/>
      <c r="AN14" s="91"/>
      <c r="AO14" s="243"/>
      <c r="AP14" s="91"/>
      <c r="AQ14" s="243"/>
      <c r="AR14" s="91"/>
      <c r="AS14" s="243"/>
      <c r="AT14" s="91"/>
      <c r="AU14" s="243"/>
      <c r="AV14" s="91"/>
      <c r="AW14" s="243"/>
      <c r="AX14" s="91"/>
      <c r="AY14" s="243"/>
      <c r="AZ14" s="91"/>
      <c r="BA14" s="243"/>
      <c r="BB14" s="91"/>
      <c r="BC14" s="243"/>
      <c r="BD14" s="200">
        <f>'5 Erfolg'!T16</f>
        <v>0</v>
      </c>
      <c r="BE14" s="243"/>
      <c r="BF14" s="200">
        <f t="shared" si="1"/>
        <v>0</v>
      </c>
      <c r="BG14" s="243"/>
      <c r="BH14" s="91"/>
      <c r="BI14" s="243"/>
      <c r="BJ14" s="91"/>
      <c r="BK14" s="243"/>
      <c r="BL14" s="91"/>
      <c r="BM14" s="243"/>
      <c r="BN14" s="91"/>
      <c r="BO14" s="243"/>
      <c r="BP14" s="91"/>
      <c r="BQ14" s="243"/>
      <c r="BR14" s="91"/>
      <c r="BS14" s="243"/>
      <c r="BT14" s="91"/>
      <c r="BU14" s="243"/>
      <c r="BV14" s="91"/>
      <c r="BW14" s="243"/>
      <c r="BX14" s="91"/>
      <c r="BY14" s="243"/>
      <c r="BZ14" s="91"/>
      <c r="CA14" s="243"/>
      <c r="CB14" s="91"/>
      <c r="CC14" s="243"/>
      <c r="CD14" s="91"/>
      <c r="CE14" s="243"/>
      <c r="CF14" s="200">
        <f>'5 Erfolg'!X16</f>
        <v>0</v>
      </c>
      <c r="CG14" s="243"/>
      <c r="CH14" s="200">
        <f t="shared" si="2"/>
        <v>0</v>
      </c>
    </row>
    <row r="15" spans="1:86" s="11" customFormat="1" ht="10.5" customHeight="1">
      <c r="A15" s="362" t="s">
        <v>95</v>
      </c>
      <c r="B15" s="363" t="str">
        <f>'2 Kosten'!A13</f>
        <v>Unterhalt, Reparaturen, Ersatz mobile Sachanlagen</v>
      </c>
      <c r="C15" s="243"/>
      <c r="D15" s="91"/>
      <c r="E15" s="243"/>
      <c r="F15" s="91"/>
      <c r="G15" s="243"/>
      <c r="H15" s="91"/>
      <c r="I15" s="243"/>
      <c r="J15" s="91"/>
      <c r="K15" s="243"/>
      <c r="L15" s="91"/>
      <c r="M15" s="243"/>
      <c r="N15" s="91"/>
      <c r="O15" s="243"/>
      <c r="P15" s="91"/>
      <c r="Q15" s="243"/>
      <c r="R15" s="91"/>
      <c r="S15" s="243"/>
      <c r="T15" s="91"/>
      <c r="U15" s="243"/>
      <c r="V15" s="91"/>
      <c r="W15" s="243"/>
      <c r="X15" s="91"/>
      <c r="Y15" s="243"/>
      <c r="Z15" s="91"/>
      <c r="AA15" s="243"/>
      <c r="AB15" s="200">
        <f>'5 Erfolg'!P17</f>
        <v>0</v>
      </c>
      <c r="AC15" s="243"/>
      <c r="AD15" s="200">
        <f t="shared" si="0"/>
        <v>0</v>
      </c>
      <c r="AE15" s="243"/>
      <c r="AF15" s="91"/>
      <c r="AG15" s="243"/>
      <c r="AH15" s="91"/>
      <c r="AI15" s="243"/>
      <c r="AJ15" s="91"/>
      <c r="AK15" s="243"/>
      <c r="AL15" s="91"/>
      <c r="AM15" s="243"/>
      <c r="AN15" s="91"/>
      <c r="AO15" s="243"/>
      <c r="AP15" s="91"/>
      <c r="AQ15" s="243"/>
      <c r="AR15" s="91"/>
      <c r="AS15" s="243"/>
      <c r="AT15" s="91"/>
      <c r="AU15" s="243"/>
      <c r="AV15" s="91"/>
      <c r="AW15" s="243"/>
      <c r="AX15" s="91"/>
      <c r="AY15" s="243"/>
      <c r="AZ15" s="91"/>
      <c r="BA15" s="243"/>
      <c r="BB15" s="91"/>
      <c r="BC15" s="243"/>
      <c r="BD15" s="200">
        <f>'5 Erfolg'!T17</f>
        <v>0</v>
      </c>
      <c r="BE15" s="243"/>
      <c r="BF15" s="200">
        <f t="shared" si="1"/>
        <v>0</v>
      </c>
      <c r="BG15" s="243"/>
      <c r="BH15" s="91"/>
      <c r="BI15" s="243"/>
      <c r="BJ15" s="91"/>
      <c r="BK15" s="243"/>
      <c r="BL15" s="91"/>
      <c r="BM15" s="243"/>
      <c r="BN15" s="91"/>
      <c r="BO15" s="243"/>
      <c r="BP15" s="91"/>
      <c r="BQ15" s="243"/>
      <c r="BR15" s="91"/>
      <c r="BS15" s="243"/>
      <c r="BT15" s="91"/>
      <c r="BU15" s="243"/>
      <c r="BV15" s="91"/>
      <c r="BW15" s="243"/>
      <c r="BX15" s="91"/>
      <c r="BY15" s="243"/>
      <c r="BZ15" s="91"/>
      <c r="CA15" s="243"/>
      <c r="CB15" s="91"/>
      <c r="CC15" s="243"/>
      <c r="CD15" s="91"/>
      <c r="CE15" s="243"/>
      <c r="CF15" s="200">
        <f>'5 Erfolg'!X17</f>
        <v>0</v>
      </c>
      <c r="CG15" s="243"/>
      <c r="CH15" s="200">
        <f t="shared" si="2"/>
        <v>0</v>
      </c>
    </row>
    <row r="16" spans="1:86" s="11" customFormat="1" ht="10.5" customHeight="1">
      <c r="A16" s="362" t="s">
        <v>95</v>
      </c>
      <c r="B16" s="363" t="str">
        <f>'2 Kosten'!A14</f>
        <v>Leasingaufwand mobile Sachanlagen</v>
      </c>
      <c r="C16" s="243"/>
      <c r="D16" s="91"/>
      <c r="E16" s="243"/>
      <c r="F16" s="91"/>
      <c r="G16" s="243"/>
      <c r="H16" s="91"/>
      <c r="I16" s="243"/>
      <c r="J16" s="91"/>
      <c r="K16" s="243"/>
      <c r="L16" s="91"/>
      <c r="M16" s="243"/>
      <c r="N16" s="91"/>
      <c r="O16" s="243"/>
      <c r="P16" s="91"/>
      <c r="Q16" s="243"/>
      <c r="R16" s="91"/>
      <c r="S16" s="243"/>
      <c r="T16" s="91"/>
      <c r="U16" s="243"/>
      <c r="V16" s="91"/>
      <c r="W16" s="243"/>
      <c r="X16" s="91"/>
      <c r="Y16" s="243"/>
      <c r="Z16" s="91"/>
      <c r="AA16" s="243"/>
      <c r="AB16" s="200">
        <f>'5 Erfolg'!P18</f>
        <v>0</v>
      </c>
      <c r="AC16" s="243"/>
      <c r="AD16" s="200">
        <f t="shared" si="0"/>
        <v>0</v>
      </c>
      <c r="AE16" s="243"/>
      <c r="AF16" s="91"/>
      <c r="AG16" s="243"/>
      <c r="AH16" s="91"/>
      <c r="AI16" s="243"/>
      <c r="AJ16" s="91"/>
      <c r="AK16" s="243"/>
      <c r="AL16" s="91"/>
      <c r="AM16" s="243"/>
      <c r="AN16" s="91"/>
      <c r="AO16" s="243"/>
      <c r="AP16" s="91"/>
      <c r="AQ16" s="243"/>
      <c r="AR16" s="91"/>
      <c r="AS16" s="243"/>
      <c r="AT16" s="91"/>
      <c r="AU16" s="243"/>
      <c r="AV16" s="91"/>
      <c r="AW16" s="243"/>
      <c r="AX16" s="91"/>
      <c r="AY16" s="243"/>
      <c r="AZ16" s="91"/>
      <c r="BA16" s="243"/>
      <c r="BB16" s="91"/>
      <c r="BC16" s="243"/>
      <c r="BD16" s="200">
        <f>'5 Erfolg'!T18</f>
        <v>0</v>
      </c>
      <c r="BE16" s="243"/>
      <c r="BF16" s="200">
        <f t="shared" si="1"/>
        <v>0</v>
      </c>
      <c r="BG16" s="243"/>
      <c r="BH16" s="91"/>
      <c r="BI16" s="243"/>
      <c r="BJ16" s="91"/>
      <c r="BK16" s="243"/>
      <c r="BL16" s="91"/>
      <c r="BM16" s="243"/>
      <c r="BN16" s="91"/>
      <c r="BO16" s="243"/>
      <c r="BP16" s="91"/>
      <c r="BQ16" s="243"/>
      <c r="BR16" s="91"/>
      <c r="BS16" s="243"/>
      <c r="BT16" s="91"/>
      <c r="BU16" s="243"/>
      <c r="BV16" s="91"/>
      <c r="BW16" s="243"/>
      <c r="BX16" s="91"/>
      <c r="BY16" s="243"/>
      <c r="BZ16" s="91"/>
      <c r="CA16" s="243"/>
      <c r="CB16" s="91"/>
      <c r="CC16" s="243"/>
      <c r="CD16" s="91"/>
      <c r="CE16" s="243"/>
      <c r="CF16" s="200">
        <f>'5 Erfolg'!X18</f>
        <v>0</v>
      </c>
      <c r="CG16" s="243"/>
      <c r="CH16" s="200">
        <f t="shared" si="2"/>
        <v>0</v>
      </c>
    </row>
    <row r="17" spans="1:86" s="11" customFormat="1" ht="10.5" customHeight="1">
      <c r="A17" s="362" t="s">
        <v>95</v>
      </c>
      <c r="B17" s="363" t="str">
        <f>'2 Kosten'!A15</f>
        <v>Fahrzeug- und Transportaufwand</v>
      </c>
      <c r="C17" s="243"/>
      <c r="D17" s="91"/>
      <c r="E17" s="243"/>
      <c r="F17" s="91"/>
      <c r="G17" s="243"/>
      <c r="H17" s="91"/>
      <c r="I17" s="243"/>
      <c r="J17" s="91"/>
      <c r="K17" s="243"/>
      <c r="L17" s="91"/>
      <c r="M17" s="243"/>
      <c r="N17" s="91"/>
      <c r="O17" s="243"/>
      <c r="P17" s="91"/>
      <c r="Q17" s="243"/>
      <c r="R17" s="91"/>
      <c r="S17" s="243"/>
      <c r="T17" s="91"/>
      <c r="U17" s="243"/>
      <c r="V17" s="91"/>
      <c r="W17" s="243"/>
      <c r="X17" s="91"/>
      <c r="Y17" s="243"/>
      <c r="Z17" s="91"/>
      <c r="AA17" s="243"/>
      <c r="AB17" s="200">
        <f>'5 Erfolg'!P19</f>
        <v>0</v>
      </c>
      <c r="AC17" s="243"/>
      <c r="AD17" s="200">
        <f t="shared" si="0"/>
        <v>0</v>
      </c>
      <c r="AE17" s="243"/>
      <c r="AF17" s="91"/>
      <c r="AG17" s="243"/>
      <c r="AH17" s="91"/>
      <c r="AI17" s="243"/>
      <c r="AJ17" s="91"/>
      <c r="AK17" s="243"/>
      <c r="AL17" s="91"/>
      <c r="AM17" s="243"/>
      <c r="AN17" s="91"/>
      <c r="AO17" s="243"/>
      <c r="AP17" s="91"/>
      <c r="AQ17" s="243"/>
      <c r="AR17" s="91"/>
      <c r="AS17" s="243"/>
      <c r="AT17" s="91"/>
      <c r="AU17" s="243"/>
      <c r="AV17" s="91"/>
      <c r="AW17" s="243"/>
      <c r="AX17" s="91"/>
      <c r="AY17" s="243"/>
      <c r="AZ17" s="91"/>
      <c r="BA17" s="243"/>
      <c r="BB17" s="91"/>
      <c r="BC17" s="243"/>
      <c r="BD17" s="200">
        <f>'5 Erfolg'!T19</f>
        <v>0</v>
      </c>
      <c r="BE17" s="243"/>
      <c r="BF17" s="200">
        <f t="shared" si="1"/>
        <v>0</v>
      </c>
      <c r="BG17" s="243"/>
      <c r="BH17" s="91"/>
      <c r="BI17" s="243"/>
      <c r="BJ17" s="91"/>
      <c r="BK17" s="243"/>
      <c r="BL17" s="91"/>
      <c r="BM17" s="243"/>
      <c r="BN17" s="91"/>
      <c r="BO17" s="243"/>
      <c r="BP17" s="91"/>
      <c r="BQ17" s="243"/>
      <c r="BR17" s="91"/>
      <c r="BS17" s="243"/>
      <c r="BT17" s="91"/>
      <c r="BU17" s="243"/>
      <c r="BV17" s="91"/>
      <c r="BW17" s="243"/>
      <c r="BX17" s="91"/>
      <c r="BY17" s="243"/>
      <c r="BZ17" s="91"/>
      <c r="CA17" s="243"/>
      <c r="CB17" s="91"/>
      <c r="CC17" s="243"/>
      <c r="CD17" s="91"/>
      <c r="CE17" s="243"/>
      <c r="CF17" s="200">
        <f>'5 Erfolg'!X19</f>
        <v>0</v>
      </c>
      <c r="CG17" s="243"/>
      <c r="CH17" s="200">
        <f t="shared" si="2"/>
        <v>0</v>
      </c>
    </row>
    <row r="18" spans="1:86" s="11" customFormat="1" ht="10.5" customHeight="1">
      <c r="A18" s="362" t="s">
        <v>95</v>
      </c>
      <c r="B18" s="363" t="str">
        <f>'2 Kosten'!A16</f>
        <v>Fahrzeugleasing und -mieten</v>
      </c>
      <c r="C18" s="243"/>
      <c r="D18" s="91"/>
      <c r="E18" s="243"/>
      <c r="F18" s="91"/>
      <c r="G18" s="243"/>
      <c r="H18" s="91"/>
      <c r="I18" s="243"/>
      <c r="J18" s="91"/>
      <c r="K18" s="243"/>
      <c r="L18" s="91"/>
      <c r="M18" s="243"/>
      <c r="N18" s="91"/>
      <c r="O18" s="243"/>
      <c r="P18" s="91"/>
      <c r="Q18" s="243"/>
      <c r="R18" s="91"/>
      <c r="S18" s="243"/>
      <c r="T18" s="91"/>
      <c r="U18" s="243"/>
      <c r="V18" s="91"/>
      <c r="W18" s="243"/>
      <c r="X18" s="91"/>
      <c r="Y18" s="243"/>
      <c r="Z18" s="91"/>
      <c r="AA18" s="243"/>
      <c r="AB18" s="200">
        <f>'5 Erfolg'!P20</f>
        <v>0</v>
      </c>
      <c r="AC18" s="243"/>
      <c r="AD18" s="200">
        <f t="shared" si="0"/>
        <v>0</v>
      </c>
      <c r="AE18" s="243"/>
      <c r="AF18" s="91"/>
      <c r="AG18" s="243"/>
      <c r="AH18" s="91"/>
      <c r="AI18" s="243"/>
      <c r="AJ18" s="91"/>
      <c r="AK18" s="243"/>
      <c r="AL18" s="91"/>
      <c r="AM18" s="243"/>
      <c r="AN18" s="91"/>
      <c r="AO18" s="243"/>
      <c r="AP18" s="91"/>
      <c r="AQ18" s="243"/>
      <c r="AR18" s="91"/>
      <c r="AS18" s="243"/>
      <c r="AT18" s="91"/>
      <c r="AU18" s="243"/>
      <c r="AV18" s="91"/>
      <c r="AW18" s="243"/>
      <c r="AX18" s="91"/>
      <c r="AY18" s="243"/>
      <c r="AZ18" s="91"/>
      <c r="BA18" s="243"/>
      <c r="BB18" s="91"/>
      <c r="BC18" s="243"/>
      <c r="BD18" s="200">
        <f>'5 Erfolg'!T20</f>
        <v>0</v>
      </c>
      <c r="BE18" s="243"/>
      <c r="BF18" s="200">
        <f t="shared" si="1"/>
        <v>0</v>
      </c>
      <c r="BG18" s="243"/>
      <c r="BH18" s="91"/>
      <c r="BI18" s="243"/>
      <c r="BJ18" s="91"/>
      <c r="BK18" s="243"/>
      <c r="BL18" s="91"/>
      <c r="BM18" s="243"/>
      <c r="BN18" s="91"/>
      <c r="BO18" s="243"/>
      <c r="BP18" s="91"/>
      <c r="BQ18" s="243"/>
      <c r="BR18" s="91"/>
      <c r="BS18" s="243"/>
      <c r="BT18" s="91"/>
      <c r="BU18" s="243"/>
      <c r="BV18" s="91"/>
      <c r="BW18" s="243"/>
      <c r="BX18" s="91"/>
      <c r="BY18" s="243"/>
      <c r="BZ18" s="91"/>
      <c r="CA18" s="243"/>
      <c r="CB18" s="91"/>
      <c r="CC18" s="243"/>
      <c r="CD18" s="91"/>
      <c r="CE18" s="243"/>
      <c r="CF18" s="200">
        <f>'5 Erfolg'!X20</f>
        <v>0</v>
      </c>
      <c r="CG18" s="243"/>
      <c r="CH18" s="200">
        <f t="shared" si="2"/>
        <v>0</v>
      </c>
    </row>
    <row r="19" spans="1:86" s="11" customFormat="1" ht="10.5" customHeight="1">
      <c r="A19" s="362" t="s">
        <v>95</v>
      </c>
      <c r="B19" s="363" t="str">
        <f>'2 Kosten'!A17</f>
        <v>Sachversicherungen, Abgaben, Gebühren, Bewilligungen</v>
      </c>
      <c r="C19" s="243"/>
      <c r="D19" s="91"/>
      <c r="E19" s="243"/>
      <c r="F19" s="91"/>
      <c r="G19" s="243"/>
      <c r="H19" s="91"/>
      <c r="I19" s="243"/>
      <c r="J19" s="91"/>
      <c r="K19" s="243"/>
      <c r="L19" s="91"/>
      <c r="M19" s="243"/>
      <c r="N19" s="91"/>
      <c r="O19" s="243"/>
      <c r="P19" s="91"/>
      <c r="Q19" s="243"/>
      <c r="R19" s="91"/>
      <c r="S19" s="243"/>
      <c r="T19" s="91"/>
      <c r="U19" s="243"/>
      <c r="V19" s="91"/>
      <c r="W19" s="243"/>
      <c r="X19" s="91"/>
      <c r="Y19" s="243"/>
      <c r="Z19" s="91"/>
      <c r="AA19" s="243"/>
      <c r="AB19" s="200">
        <f>'5 Erfolg'!P21</f>
        <v>0</v>
      </c>
      <c r="AC19" s="243"/>
      <c r="AD19" s="200">
        <f t="shared" si="0"/>
        <v>0</v>
      </c>
      <c r="AE19" s="243"/>
      <c r="AF19" s="91"/>
      <c r="AG19" s="243"/>
      <c r="AH19" s="91"/>
      <c r="AI19" s="243"/>
      <c r="AJ19" s="91"/>
      <c r="AK19" s="243"/>
      <c r="AL19" s="91"/>
      <c r="AM19" s="243"/>
      <c r="AN19" s="91"/>
      <c r="AO19" s="243"/>
      <c r="AP19" s="91"/>
      <c r="AQ19" s="243"/>
      <c r="AR19" s="91"/>
      <c r="AS19" s="243"/>
      <c r="AT19" s="91"/>
      <c r="AU19" s="243"/>
      <c r="AV19" s="91"/>
      <c r="AW19" s="243"/>
      <c r="AX19" s="91"/>
      <c r="AY19" s="243"/>
      <c r="AZ19" s="91"/>
      <c r="BA19" s="243"/>
      <c r="BB19" s="91"/>
      <c r="BC19" s="243"/>
      <c r="BD19" s="200">
        <f>'5 Erfolg'!T21</f>
        <v>0</v>
      </c>
      <c r="BE19" s="243"/>
      <c r="BF19" s="200">
        <f t="shared" si="1"/>
        <v>0</v>
      </c>
      <c r="BG19" s="243"/>
      <c r="BH19" s="91"/>
      <c r="BI19" s="243"/>
      <c r="BJ19" s="91"/>
      <c r="BK19" s="243"/>
      <c r="BL19" s="91"/>
      <c r="BM19" s="243"/>
      <c r="BN19" s="91"/>
      <c r="BO19" s="243"/>
      <c r="BP19" s="91"/>
      <c r="BQ19" s="243"/>
      <c r="BR19" s="91"/>
      <c r="BS19" s="243"/>
      <c r="BT19" s="91"/>
      <c r="BU19" s="243"/>
      <c r="BV19" s="91"/>
      <c r="BW19" s="243"/>
      <c r="BX19" s="91"/>
      <c r="BY19" s="243"/>
      <c r="BZ19" s="91"/>
      <c r="CA19" s="243"/>
      <c r="CB19" s="91"/>
      <c r="CC19" s="243"/>
      <c r="CD19" s="91"/>
      <c r="CE19" s="243"/>
      <c r="CF19" s="200">
        <f>'5 Erfolg'!X21</f>
        <v>0</v>
      </c>
      <c r="CG19" s="243"/>
      <c r="CH19" s="200">
        <f t="shared" si="2"/>
        <v>0</v>
      </c>
    </row>
    <row r="20" spans="1:86" s="11" customFormat="1" ht="10.5" customHeight="1">
      <c r="A20" s="362" t="s">
        <v>95</v>
      </c>
      <c r="B20" s="363" t="str">
        <f>'2 Kosten'!A18</f>
        <v>Energie- und Entsorgungsaufwand</v>
      </c>
      <c r="C20" s="243"/>
      <c r="D20" s="91"/>
      <c r="E20" s="243"/>
      <c r="F20" s="91"/>
      <c r="G20" s="243"/>
      <c r="H20" s="91"/>
      <c r="I20" s="243"/>
      <c r="J20" s="91"/>
      <c r="K20" s="243"/>
      <c r="L20" s="91"/>
      <c r="M20" s="243"/>
      <c r="N20" s="91"/>
      <c r="O20" s="243"/>
      <c r="P20" s="91"/>
      <c r="Q20" s="243"/>
      <c r="R20" s="91"/>
      <c r="S20" s="243"/>
      <c r="T20" s="91"/>
      <c r="U20" s="243"/>
      <c r="V20" s="91"/>
      <c r="W20" s="243"/>
      <c r="X20" s="91"/>
      <c r="Y20" s="243"/>
      <c r="Z20" s="91"/>
      <c r="AA20" s="243"/>
      <c r="AB20" s="200">
        <f>'5 Erfolg'!P22</f>
        <v>0</v>
      </c>
      <c r="AC20" s="243"/>
      <c r="AD20" s="200">
        <f t="shared" si="0"/>
        <v>0</v>
      </c>
      <c r="AE20" s="243"/>
      <c r="AF20" s="91"/>
      <c r="AG20" s="243"/>
      <c r="AH20" s="91"/>
      <c r="AI20" s="243"/>
      <c r="AJ20" s="91"/>
      <c r="AK20" s="243"/>
      <c r="AL20" s="91"/>
      <c r="AM20" s="243"/>
      <c r="AN20" s="91"/>
      <c r="AO20" s="243"/>
      <c r="AP20" s="91"/>
      <c r="AQ20" s="243"/>
      <c r="AR20" s="91"/>
      <c r="AS20" s="243"/>
      <c r="AT20" s="91"/>
      <c r="AU20" s="243"/>
      <c r="AV20" s="91"/>
      <c r="AW20" s="243"/>
      <c r="AX20" s="91"/>
      <c r="AY20" s="243"/>
      <c r="AZ20" s="91"/>
      <c r="BA20" s="243"/>
      <c r="BB20" s="91"/>
      <c r="BC20" s="243"/>
      <c r="BD20" s="200">
        <f>'5 Erfolg'!T22</f>
        <v>0</v>
      </c>
      <c r="BE20" s="243"/>
      <c r="BF20" s="200">
        <f t="shared" si="1"/>
        <v>0</v>
      </c>
      <c r="BG20" s="243"/>
      <c r="BH20" s="91"/>
      <c r="BI20" s="243"/>
      <c r="BJ20" s="91"/>
      <c r="BK20" s="243"/>
      <c r="BL20" s="91"/>
      <c r="BM20" s="243"/>
      <c r="BN20" s="91"/>
      <c r="BO20" s="243"/>
      <c r="BP20" s="91"/>
      <c r="BQ20" s="243"/>
      <c r="BR20" s="91"/>
      <c r="BS20" s="243"/>
      <c r="BT20" s="91"/>
      <c r="BU20" s="243"/>
      <c r="BV20" s="91"/>
      <c r="BW20" s="243"/>
      <c r="BX20" s="91"/>
      <c r="BY20" s="243"/>
      <c r="BZ20" s="91"/>
      <c r="CA20" s="243"/>
      <c r="CB20" s="91"/>
      <c r="CC20" s="243"/>
      <c r="CD20" s="91"/>
      <c r="CE20" s="243"/>
      <c r="CF20" s="200">
        <f>'5 Erfolg'!X22</f>
        <v>0</v>
      </c>
      <c r="CG20" s="243"/>
      <c r="CH20" s="200">
        <f t="shared" si="2"/>
        <v>0</v>
      </c>
    </row>
    <row r="21" spans="1:86" s="11" customFormat="1" ht="10.5" customHeight="1">
      <c r="A21" s="362" t="s">
        <v>95</v>
      </c>
      <c r="B21" s="363" t="str">
        <f>'2 Kosten'!A19</f>
        <v>Verwaltungsaufwand</v>
      </c>
      <c r="C21" s="243"/>
      <c r="D21" s="91"/>
      <c r="E21" s="243"/>
      <c r="F21" s="91"/>
      <c r="G21" s="243"/>
      <c r="H21" s="91"/>
      <c r="I21" s="243"/>
      <c r="J21" s="91"/>
      <c r="K21" s="243"/>
      <c r="L21" s="91"/>
      <c r="M21" s="243"/>
      <c r="N21" s="91"/>
      <c r="O21" s="243"/>
      <c r="P21" s="91"/>
      <c r="Q21" s="243"/>
      <c r="R21" s="91"/>
      <c r="S21" s="243"/>
      <c r="T21" s="91"/>
      <c r="U21" s="243"/>
      <c r="V21" s="91"/>
      <c r="W21" s="243"/>
      <c r="X21" s="91"/>
      <c r="Y21" s="243"/>
      <c r="Z21" s="91"/>
      <c r="AA21" s="243"/>
      <c r="AB21" s="200">
        <f>'5 Erfolg'!P23</f>
        <v>0</v>
      </c>
      <c r="AC21" s="243"/>
      <c r="AD21" s="200">
        <f t="shared" si="0"/>
        <v>0</v>
      </c>
      <c r="AE21" s="243"/>
      <c r="AF21" s="91"/>
      <c r="AG21" s="243"/>
      <c r="AH21" s="91"/>
      <c r="AI21" s="243"/>
      <c r="AJ21" s="91"/>
      <c r="AK21" s="243"/>
      <c r="AL21" s="91"/>
      <c r="AM21" s="243"/>
      <c r="AN21" s="91"/>
      <c r="AO21" s="243"/>
      <c r="AP21" s="91"/>
      <c r="AQ21" s="243"/>
      <c r="AR21" s="91"/>
      <c r="AS21" s="243"/>
      <c r="AT21" s="91"/>
      <c r="AU21" s="243"/>
      <c r="AV21" s="91"/>
      <c r="AW21" s="243"/>
      <c r="AX21" s="91"/>
      <c r="AY21" s="243"/>
      <c r="AZ21" s="91"/>
      <c r="BA21" s="243"/>
      <c r="BB21" s="91"/>
      <c r="BC21" s="243"/>
      <c r="BD21" s="200">
        <f>'5 Erfolg'!T23</f>
        <v>0</v>
      </c>
      <c r="BE21" s="243"/>
      <c r="BF21" s="200">
        <f t="shared" si="1"/>
        <v>0</v>
      </c>
      <c r="BG21" s="243"/>
      <c r="BH21" s="91"/>
      <c r="BI21" s="243"/>
      <c r="BJ21" s="91"/>
      <c r="BK21" s="243"/>
      <c r="BL21" s="91"/>
      <c r="BM21" s="243"/>
      <c r="BN21" s="91"/>
      <c r="BO21" s="243"/>
      <c r="BP21" s="91"/>
      <c r="BQ21" s="243"/>
      <c r="BR21" s="91"/>
      <c r="BS21" s="243"/>
      <c r="BT21" s="91"/>
      <c r="BU21" s="243"/>
      <c r="BV21" s="91"/>
      <c r="BW21" s="243"/>
      <c r="BX21" s="91"/>
      <c r="BY21" s="243"/>
      <c r="BZ21" s="91"/>
      <c r="CA21" s="243"/>
      <c r="CB21" s="91"/>
      <c r="CC21" s="243"/>
      <c r="CD21" s="91"/>
      <c r="CE21" s="243"/>
      <c r="CF21" s="200">
        <f>'5 Erfolg'!X23</f>
        <v>0</v>
      </c>
      <c r="CG21" s="243"/>
      <c r="CH21" s="200">
        <f t="shared" si="2"/>
        <v>0</v>
      </c>
    </row>
    <row r="22" spans="1:86" s="11" customFormat="1" ht="10.5" customHeight="1">
      <c r="A22" s="362" t="s">
        <v>95</v>
      </c>
      <c r="B22" s="363" t="str">
        <f>'2 Kosten'!A20</f>
        <v>Informatikaufwand inkl. Leasing</v>
      </c>
      <c r="C22" s="243"/>
      <c r="D22" s="91"/>
      <c r="E22" s="243"/>
      <c r="F22" s="91"/>
      <c r="G22" s="243"/>
      <c r="H22" s="91"/>
      <c r="I22" s="243"/>
      <c r="J22" s="91"/>
      <c r="K22" s="243"/>
      <c r="L22" s="91"/>
      <c r="M22" s="243"/>
      <c r="N22" s="91"/>
      <c r="O22" s="243"/>
      <c r="P22" s="91"/>
      <c r="Q22" s="243"/>
      <c r="R22" s="91"/>
      <c r="S22" s="243"/>
      <c r="T22" s="91"/>
      <c r="U22" s="243"/>
      <c r="V22" s="91"/>
      <c r="W22" s="243"/>
      <c r="X22" s="91"/>
      <c r="Y22" s="243"/>
      <c r="Z22" s="91"/>
      <c r="AA22" s="243"/>
      <c r="AB22" s="200">
        <f>'5 Erfolg'!P24</f>
        <v>0</v>
      </c>
      <c r="AC22" s="243"/>
      <c r="AD22" s="200">
        <f t="shared" si="0"/>
        <v>0</v>
      </c>
      <c r="AE22" s="243"/>
      <c r="AF22" s="91"/>
      <c r="AG22" s="243"/>
      <c r="AH22" s="91"/>
      <c r="AI22" s="243"/>
      <c r="AJ22" s="91"/>
      <c r="AK22" s="243"/>
      <c r="AL22" s="91"/>
      <c r="AM22" s="243"/>
      <c r="AN22" s="91"/>
      <c r="AO22" s="243"/>
      <c r="AP22" s="91"/>
      <c r="AQ22" s="243"/>
      <c r="AR22" s="91"/>
      <c r="AS22" s="243"/>
      <c r="AT22" s="91"/>
      <c r="AU22" s="243"/>
      <c r="AV22" s="91"/>
      <c r="AW22" s="243"/>
      <c r="AX22" s="91"/>
      <c r="AY22" s="243"/>
      <c r="AZ22" s="91"/>
      <c r="BA22" s="243"/>
      <c r="BB22" s="91"/>
      <c r="BC22" s="243"/>
      <c r="BD22" s="200">
        <f>'5 Erfolg'!T24</f>
        <v>0</v>
      </c>
      <c r="BE22" s="243"/>
      <c r="BF22" s="200">
        <f t="shared" si="1"/>
        <v>0</v>
      </c>
      <c r="BG22" s="243"/>
      <c r="BH22" s="91"/>
      <c r="BI22" s="243"/>
      <c r="BJ22" s="91"/>
      <c r="BK22" s="243"/>
      <c r="BL22" s="91"/>
      <c r="BM22" s="243"/>
      <c r="BN22" s="91"/>
      <c r="BO22" s="243"/>
      <c r="BP22" s="91"/>
      <c r="BQ22" s="243"/>
      <c r="BR22" s="91"/>
      <c r="BS22" s="243"/>
      <c r="BT22" s="91"/>
      <c r="BU22" s="243"/>
      <c r="BV22" s="91"/>
      <c r="BW22" s="243"/>
      <c r="BX22" s="91"/>
      <c r="BY22" s="243"/>
      <c r="BZ22" s="91"/>
      <c r="CA22" s="243"/>
      <c r="CB22" s="91"/>
      <c r="CC22" s="243"/>
      <c r="CD22" s="91"/>
      <c r="CE22" s="243"/>
      <c r="CF22" s="200">
        <f>'5 Erfolg'!X24</f>
        <v>0</v>
      </c>
      <c r="CG22" s="243"/>
      <c r="CH22" s="200">
        <f t="shared" si="2"/>
        <v>0</v>
      </c>
    </row>
    <row r="23" spans="1:86" s="11" customFormat="1" ht="10.5" customHeight="1">
      <c r="A23" s="362" t="s">
        <v>95</v>
      </c>
      <c r="B23" s="363" t="str">
        <f>'2 Kosten'!A21</f>
        <v>Werbeaufwand</v>
      </c>
      <c r="C23" s="243"/>
      <c r="D23" s="91"/>
      <c r="E23" s="243"/>
      <c r="F23" s="91"/>
      <c r="G23" s="243"/>
      <c r="H23" s="91"/>
      <c r="I23" s="243"/>
      <c r="J23" s="91"/>
      <c r="K23" s="243"/>
      <c r="L23" s="91"/>
      <c r="M23" s="243"/>
      <c r="N23" s="91"/>
      <c r="O23" s="243"/>
      <c r="P23" s="91"/>
      <c r="Q23" s="243"/>
      <c r="R23" s="91"/>
      <c r="S23" s="243"/>
      <c r="T23" s="91"/>
      <c r="U23" s="243"/>
      <c r="V23" s="91"/>
      <c r="W23" s="243"/>
      <c r="X23" s="91"/>
      <c r="Y23" s="243"/>
      <c r="Z23" s="91"/>
      <c r="AA23" s="243"/>
      <c r="AB23" s="200">
        <f>'5 Erfolg'!P25</f>
        <v>0</v>
      </c>
      <c r="AC23" s="243"/>
      <c r="AD23" s="200">
        <f t="shared" si="0"/>
        <v>0</v>
      </c>
      <c r="AE23" s="243"/>
      <c r="AF23" s="91"/>
      <c r="AG23" s="243"/>
      <c r="AH23" s="91"/>
      <c r="AI23" s="243"/>
      <c r="AJ23" s="91"/>
      <c r="AK23" s="243"/>
      <c r="AL23" s="91"/>
      <c r="AM23" s="243"/>
      <c r="AN23" s="91"/>
      <c r="AO23" s="243"/>
      <c r="AP23" s="91"/>
      <c r="AQ23" s="243"/>
      <c r="AR23" s="91"/>
      <c r="AS23" s="243"/>
      <c r="AT23" s="91"/>
      <c r="AU23" s="243"/>
      <c r="AV23" s="91"/>
      <c r="AW23" s="243"/>
      <c r="AX23" s="91"/>
      <c r="AY23" s="243"/>
      <c r="AZ23" s="91"/>
      <c r="BA23" s="243"/>
      <c r="BB23" s="91"/>
      <c r="BC23" s="243"/>
      <c r="BD23" s="200">
        <f>'5 Erfolg'!T25</f>
        <v>0</v>
      </c>
      <c r="BE23" s="243"/>
      <c r="BF23" s="200">
        <f t="shared" si="1"/>
        <v>0</v>
      </c>
      <c r="BG23" s="243"/>
      <c r="BH23" s="91"/>
      <c r="BI23" s="243"/>
      <c r="BJ23" s="91"/>
      <c r="BK23" s="243"/>
      <c r="BL23" s="91"/>
      <c r="BM23" s="243"/>
      <c r="BN23" s="91"/>
      <c r="BO23" s="243"/>
      <c r="BP23" s="91"/>
      <c r="BQ23" s="243"/>
      <c r="BR23" s="91"/>
      <c r="BS23" s="243"/>
      <c r="BT23" s="91"/>
      <c r="BU23" s="243"/>
      <c r="BV23" s="91"/>
      <c r="BW23" s="243"/>
      <c r="BX23" s="91"/>
      <c r="BY23" s="243"/>
      <c r="BZ23" s="91"/>
      <c r="CA23" s="243"/>
      <c r="CB23" s="91"/>
      <c r="CC23" s="243"/>
      <c r="CD23" s="91"/>
      <c r="CE23" s="243"/>
      <c r="CF23" s="200">
        <f>'5 Erfolg'!X25</f>
        <v>0</v>
      </c>
      <c r="CG23" s="243"/>
      <c r="CH23" s="200">
        <f t="shared" si="2"/>
        <v>0</v>
      </c>
    </row>
    <row r="24" spans="1:86" s="11" customFormat="1" ht="10.5" customHeight="1">
      <c r="A24" s="362" t="s">
        <v>95</v>
      </c>
      <c r="B24" s="363" t="str">
        <f>'2 Kosten'!A22</f>
        <v>Sonstiger betrieblicher Aufwand</v>
      </c>
      <c r="C24" s="243"/>
      <c r="D24" s="91"/>
      <c r="E24" s="243"/>
      <c r="F24" s="91"/>
      <c r="G24" s="243"/>
      <c r="H24" s="91"/>
      <c r="I24" s="243"/>
      <c r="J24" s="91"/>
      <c r="K24" s="243"/>
      <c r="L24" s="91"/>
      <c r="M24" s="243"/>
      <c r="N24" s="91"/>
      <c r="O24" s="243"/>
      <c r="P24" s="91"/>
      <c r="Q24" s="243"/>
      <c r="R24" s="91"/>
      <c r="S24" s="243"/>
      <c r="T24" s="91"/>
      <c r="U24" s="243"/>
      <c r="V24" s="91"/>
      <c r="W24" s="243"/>
      <c r="X24" s="91"/>
      <c r="Y24" s="243"/>
      <c r="Z24" s="91"/>
      <c r="AA24" s="243"/>
      <c r="AB24" s="200">
        <f>'5 Erfolg'!P26</f>
        <v>0</v>
      </c>
      <c r="AC24" s="243"/>
      <c r="AD24" s="200">
        <f t="shared" si="0"/>
        <v>0</v>
      </c>
      <c r="AE24" s="243"/>
      <c r="AF24" s="91"/>
      <c r="AG24" s="243"/>
      <c r="AH24" s="91"/>
      <c r="AI24" s="243"/>
      <c r="AJ24" s="91"/>
      <c r="AK24" s="243"/>
      <c r="AL24" s="91"/>
      <c r="AM24" s="243"/>
      <c r="AN24" s="91"/>
      <c r="AO24" s="243"/>
      <c r="AP24" s="91"/>
      <c r="AQ24" s="243"/>
      <c r="AR24" s="91"/>
      <c r="AS24" s="243"/>
      <c r="AT24" s="91"/>
      <c r="AU24" s="243"/>
      <c r="AV24" s="91"/>
      <c r="AW24" s="243"/>
      <c r="AX24" s="91"/>
      <c r="AY24" s="243"/>
      <c r="AZ24" s="91"/>
      <c r="BA24" s="243"/>
      <c r="BB24" s="91"/>
      <c r="BC24" s="243"/>
      <c r="BD24" s="200">
        <f>'5 Erfolg'!T26</f>
        <v>0</v>
      </c>
      <c r="BE24" s="243"/>
      <c r="BF24" s="200">
        <f t="shared" si="1"/>
        <v>0</v>
      </c>
      <c r="BG24" s="243"/>
      <c r="BH24" s="91"/>
      <c r="BI24" s="243"/>
      <c r="BJ24" s="91"/>
      <c r="BK24" s="243"/>
      <c r="BL24" s="91"/>
      <c r="BM24" s="243"/>
      <c r="BN24" s="91"/>
      <c r="BO24" s="243"/>
      <c r="BP24" s="91"/>
      <c r="BQ24" s="243"/>
      <c r="BR24" s="91"/>
      <c r="BS24" s="243"/>
      <c r="BT24" s="91"/>
      <c r="BU24" s="243"/>
      <c r="BV24" s="91"/>
      <c r="BW24" s="243"/>
      <c r="BX24" s="91"/>
      <c r="BY24" s="243"/>
      <c r="BZ24" s="91"/>
      <c r="CA24" s="243"/>
      <c r="CB24" s="91"/>
      <c r="CC24" s="243"/>
      <c r="CD24" s="91"/>
      <c r="CE24" s="243"/>
      <c r="CF24" s="200">
        <f>'5 Erfolg'!X26</f>
        <v>0</v>
      </c>
      <c r="CG24" s="243"/>
      <c r="CH24" s="200">
        <f t="shared" si="2"/>
        <v>0</v>
      </c>
    </row>
    <row r="25" spans="1:86" s="11" customFormat="1" ht="10.5" customHeight="1">
      <c r="A25" s="362" t="s">
        <v>95</v>
      </c>
      <c r="B25" s="363" t="str">
        <f>'5 Erfolg'!B32</f>
        <v>Zinsaufwand</v>
      </c>
      <c r="C25" s="243"/>
      <c r="D25" s="91"/>
      <c r="E25" s="243"/>
      <c r="F25" s="91"/>
      <c r="G25" s="243"/>
      <c r="H25" s="91"/>
      <c r="I25" s="243"/>
      <c r="J25" s="91"/>
      <c r="K25" s="243"/>
      <c r="L25" s="91"/>
      <c r="M25" s="243"/>
      <c r="N25" s="91"/>
      <c r="O25" s="243"/>
      <c r="P25" s="91"/>
      <c r="Q25" s="243"/>
      <c r="R25" s="91"/>
      <c r="S25" s="243"/>
      <c r="T25" s="91"/>
      <c r="U25" s="243"/>
      <c r="V25" s="91"/>
      <c r="W25" s="243"/>
      <c r="X25" s="91"/>
      <c r="Y25" s="243"/>
      <c r="Z25" s="91"/>
      <c r="AA25" s="243"/>
      <c r="AB25" s="200">
        <f>'5 Erfolg'!P32</f>
        <v>0</v>
      </c>
      <c r="AC25" s="243"/>
      <c r="AD25" s="200">
        <f t="shared" si="0"/>
        <v>0</v>
      </c>
      <c r="AE25" s="243"/>
      <c r="AF25" s="91"/>
      <c r="AG25" s="243"/>
      <c r="AH25" s="91"/>
      <c r="AI25" s="243"/>
      <c r="AJ25" s="91"/>
      <c r="AK25" s="243"/>
      <c r="AL25" s="91"/>
      <c r="AM25" s="243"/>
      <c r="AN25" s="91"/>
      <c r="AO25" s="243"/>
      <c r="AP25" s="91"/>
      <c r="AQ25" s="243"/>
      <c r="AR25" s="91"/>
      <c r="AS25" s="243"/>
      <c r="AT25" s="91"/>
      <c r="AU25" s="243"/>
      <c r="AV25" s="91"/>
      <c r="AW25" s="243"/>
      <c r="AX25" s="91"/>
      <c r="AY25" s="243"/>
      <c r="AZ25" s="91"/>
      <c r="BA25" s="243"/>
      <c r="BB25" s="91"/>
      <c r="BC25" s="243"/>
      <c r="BD25" s="200">
        <f>'5 Erfolg'!T32</f>
        <v>0</v>
      </c>
      <c r="BE25" s="243"/>
      <c r="BF25" s="200">
        <f t="shared" si="1"/>
        <v>0</v>
      </c>
      <c r="BG25" s="243"/>
      <c r="BH25" s="91"/>
      <c r="BI25" s="243"/>
      <c r="BJ25" s="91"/>
      <c r="BK25" s="243"/>
      <c r="BL25" s="91"/>
      <c r="BM25" s="243"/>
      <c r="BN25" s="91"/>
      <c r="BO25" s="243"/>
      <c r="BP25" s="91"/>
      <c r="BQ25" s="243"/>
      <c r="BR25" s="91"/>
      <c r="BS25" s="243"/>
      <c r="BT25" s="91"/>
      <c r="BU25" s="243"/>
      <c r="BV25" s="91"/>
      <c r="BW25" s="243"/>
      <c r="BX25" s="91"/>
      <c r="BY25" s="243"/>
      <c r="BZ25" s="91"/>
      <c r="CA25" s="243"/>
      <c r="CB25" s="91"/>
      <c r="CC25" s="243"/>
      <c r="CD25" s="91"/>
      <c r="CE25" s="243"/>
      <c r="CF25" s="200">
        <f>'5 Erfolg'!X32</f>
        <v>0</v>
      </c>
      <c r="CG25" s="243"/>
      <c r="CH25" s="200">
        <f t="shared" si="2"/>
        <v>0</v>
      </c>
    </row>
    <row r="26" spans="1:86" s="11" customFormat="1" ht="10.5" customHeight="1">
      <c r="A26" s="362" t="s">
        <v>95</v>
      </c>
      <c r="B26" s="363" t="str">
        <f>'5 Erfolg'!B35</f>
        <v>Direkte Steuern</v>
      </c>
      <c r="C26" s="243"/>
      <c r="D26" s="106"/>
      <c r="E26" s="243"/>
      <c r="F26" s="106"/>
      <c r="G26" s="243"/>
      <c r="H26" s="106"/>
      <c r="I26" s="243"/>
      <c r="J26" s="106"/>
      <c r="K26" s="243"/>
      <c r="L26" s="106"/>
      <c r="M26" s="243"/>
      <c r="N26" s="106"/>
      <c r="O26" s="243"/>
      <c r="P26" s="106"/>
      <c r="Q26" s="243"/>
      <c r="R26" s="106"/>
      <c r="S26" s="243"/>
      <c r="T26" s="106"/>
      <c r="U26" s="243"/>
      <c r="V26" s="106"/>
      <c r="W26" s="243"/>
      <c r="X26" s="106"/>
      <c r="Y26" s="243"/>
      <c r="Z26" s="106"/>
      <c r="AA26" s="243"/>
      <c r="AB26" s="200">
        <f>'5 Erfolg'!P35</f>
        <v>0</v>
      </c>
      <c r="AC26" s="243"/>
      <c r="AD26" s="200">
        <f t="shared" si="0"/>
        <v>0</v>
      </c>
      <c r="AE26" s="243"/>
      <c r="AF26" s="106"/>
      <c r="AG26" s="243"/>
      <c r="AH26" s="106"/>
      <c r="AI26" s="243"/>
      <c r="AJ26" s="106"/>
      <c r="AK26" s="243"/>
      <c r="AL26" s="106"/>
      <c r="AM26" s="243"/>
      <c r="AN26" s="106"/>
      <c r="AO26" s="243"/>
      <c r="AP26" s="106"/>
      <c r="AQ26" s="243"/>
      <c r="AR26" s="106"/>
      <c r="AS26" s="243"/>
      <c r="AT26" s="106"/>
      <c r="AU26" s="243"/>
      <c r="AV26" s="106"/>
      <c r="AW26" s="243"/>
      <c r="AX26" s="106"/>
      <c r="AY26" s="243"/>
      <c r="AZ26" s="106"/>
      <c r="BA26" s="243"/>
      <c r="BB26" s="106"/>
      <c r="BC26" s="243"/>
      <c r="BD26" s="200">
        <f>'5 Erfolg'!T35</f>
        <v>0</v>
      </c>
      <c r="BE26" s="243"/>
      <c r="BF26" s="200">
        <f t="shared" si="1"/>
        <v>0</v>
      </c>
      <c r="BG26" s="243"/>
      <c r="BH26" s="106"/>
      <c r="BI26" s="243"/>
      <c r="BJ26" s="106"/>
      <c r="BK26" s="243"/>
      <c r="BL26" s="106"/>
      <c r="BM26" s="243"/>
      <c r="BN26" s="106"/>
      <c r="BO26" s="243"/>
      <c r="BP26" s="106"/>
      <c r="BQ26" s="243"/>
      <c r="BR26" s="106"/>
      <c r="BS26" s="243"/>
      <c r="BT26" s="106"/>
      <c r="BU26" s="243"/>
      <c r="BV26" s="106"/>
      <c r="BW26" s="243"/>
      <c r="BX26" s="106"/>
      <c r="BY26" s="243"/>
      <c r="BZ26" s="106"/>
      <c r="CA26" s="243"/>
      <c r="CB26" s="106"/>
      <c r="CC26" s="243"/>
      <c r="CD26" s="106"/>
      <c r="CE26" s="243"/>
      <c r="CF26" s="200">
        <f>'5 Erfolg'!X35</f>
        <v>0</v>
      </c>
      <c r="CG26" s="243"/>
      <c r="CH26" s="200">
        <f t="shared" si="2"/>
        <v>0</v>
      </c>
    </row>
    <row r="27" spans="1:86" s="11" customFormat="1" ht="10.5" customHeight="1">
      <c r="A27" s="362" t="s">
        <v>95</v>
      </c>
      <c r="B27" s="364" t="s">
        <v>283</v>
      </c>
      <c r="C27" s="243"/>
      <c r="D27" s="365">
        <f>(D12+D15+D16+D17+D18+D20+D21+D22+D23+D24+D37+D38)*'2 Kosten'!$C$32</f>
        <v>0</v>
      </c>
      <c r="E27" s="243"/>
      <c r="F27" s="365">
        <f>(F12+F15+F16+F17+F18+F20+F21+F22+F23+F24+F37+F38)*'2 Kosten'!$C$32</f>
        <v>0</v>
      </c>
      <c r="G27" s="243"/>
      <c r="H27" s="365">
        <f>(H12+H15+H16+H17+H18+H20+H21+H22+H23+H24+H37+H38)*'2 Kosten'!$C$32</f>
        <v>0</v>
      </c>
      <c r="I27" s="243"/>
      <c r="J27" s="365">
        <f>(J12+J15+J16+J17+J18+J20+J21+J22+J23+J24+J37+J38)*'2 Kosten'!$C$32</f>
        <v>0</v>
      </c>
      <c r="K27" s="243"/>
      <c r="L27" s="365">
        <f>(L12+L15+L16+L17+L18+L20+L21+L22+L23+L24+L37+L38)*'2 Kosten'!$C$32</f>
        <v>0</v>
      </c>
      <c r="M27" s="243"/>
      <c r="N27" s="365">
        <f>(N12+N15+N16+N17+N18+N20+N21+N22+N23+N24+N37+N38)*'2 Kosten'!$C$32</f>
        <v>0</v>
      </c>
      <c r="O27" s="243"/>
      <c r="P27" s="365">
        <f>(P12+P15+P16+P17+P18+P20+P21+P22+P23+P24+P37+P38)*'2 Kosten'!$C$32</f>
        <v>0</v>
      </c>
      <c r="Q27" s="243"/>
      <c r="R27" s="365">
        <f>(R12+R15+R16+R17+R18+R20+R21+R22+R23+R24+R37+R38)*'2 Kosten'!$C$32</f>
        <v>0</v>
      </c>
      <c r="S27" s="243"/>
      <c r="T27" s="365">
        <f>(T12+T15+T16+T17+T18+T20+T21+T22+T23+T24+T37+T38)*'2 Kosten'!$C$32</f>
        <v>0</v>
      </c>
      <c r="U27" s="243"/>
      <c r="V27" s="365">
        <f>(V12+V15+V16+V17+V18+V20+V21+V22+V23+V24+V37+V38)*'2 Kosten'!$C$32</f>
        <v>0</v>
      </c>
      <c r="W27" s="243"/>
      <c r="X27" s="365">
        <f>(X12+X15+X16+X17+X18+X20+X21+X22+X23+X24+X37+X38)*'2 Kosten'!$C$32</f>
        <v>0</v>
      </c>
      <c r="Y27" s="243"/>
      <c r="Z27" s="365">
        <f>(Z12+Z15+Z16+Z17+Z18+Z20+Z21+Z22+Z23+Z24+Z37+Z38)*'2 Kosten'!$C$32</f>
        <v>0</v>
      </c>
      <c r="AA27" s="243"/>
      <c r="AB27" s="366">
        <f>SUM(D27:Z27)</f>
        <v>0</v>
      </c>
      <c r="AC27" s="243"/>
      <c r="AD27" s="339"/>
      <c r="AE27" s="243"/>
      <c r="AF27" s="365">
        <f>(AF12+AF15+AF16+AF17+AF18+AF20+AF21+AF22+AF23+AF24+AF37+AF38)*'2 Kosten'!$E$32</f>
        <v>0</v>
      </c>
      <c r="AG27" s="243"/>
      <c r="AH27" s="365">
        <f>(AH12+AH15+AH16+AH17+AH18+AH20+AH21+AH22+AH23+AH24+AH37+AH38)*'2 Kosten'!$E$32</f>
        <v>0</v>
      </c>
      <c r="AI27" s="243"/>
      <c r="AJ27" s="365">
        <f>(AJ12+AJ15+AJ16+AJ17+AJ18+AJ20+AJ21+AJ22+AJ23+AJ24+AJ37+AJ38)*'2 Kosten'!$E$32</f>
        <v>0</v>
      </c>
      <c r="AK27" s="243"/>
      <c r="AL27" s="365">
        <f>(AL12+AL15+AL16+AL17+AL18+AL20+AL21+AL22+AL23+AL24+AL37+AL38)*'2 Kosten'!$E$32</f>
        <v>0</v>
      </c>
      <c r="AM27" s="243"/>
      <c r="AN27" s="365">
        <f>(AN12+AN15+AN16+AN17+AN18+AN20+AN21+AN22+AN23+AN24+AN37+AN38)*'2 Kosten'!$E$32</f>
        <v>0</v>
      </c>
      <c r="AO27" s="243"/>
      <c r="AP27" s="365">
        <f>(AP12+AP15+AP16+AP17+AP18+AP20+AP21+AP22+AP23+AP24+AP37+AP38)*'2 Kosten'!$E$32</f>
        <v>0</v>
      </c>
      <c r="AQ27" s="243"/>
      <c r="AR27" s="365">
        <f>(AR12+AR15+AR16+AR17+AR18+AR20+AR21+AR22+AR23+AR24+AR37+AR38)*'2 Kosten'!$E$32</f>
        <v>0</v>
      </c>
      <c r="AS27" s="243"/>
      <c r="AT27" s="365">
        <f>(AT12+AT15+AT16+AT17+AT18+AT20+AT21+AT22+AT23+AT24+AT37+AT38)*'2 Kosten'!$E$32</f>
        <v>0</v>
      </c>
      <c r="AU27" s="243"/>
      <c r="AV27" s="365">
        <f>(AV12+AV15+AV16+AV17+AV18+AV20+AV21+AV22+AV23+AV24+AV37+AV38)*'2 Kosten'!$E$32</f>
        <v>0</v>
      </c>
      <c r="AW27" s="243"/>
      <c r="AX27" s="365">
        <f>(AX12+AX15+AX16+AX17+AX18+AX20+AX21+AX22+AX23+AX24+AX37+AX38)*'2 Kosten'!$E$32</f>
        <v>0</v>
      </c>
      <c r="AY27" s="243"/>
      <c r="AZ27" s="365">
        <f>(AZ12+AZ15+AZ16+AZ17+AZ18+AZ20+AZ21+AZ22+AZ23+AZ24+AZ37+AZ38)*'2 Kosten'!$E$32</f>
        <v>0</v>
      </c>
      <c r="BA27" s="243"/>
      <c r="BB27" s="365">
        <f>(BB12+BB15+BB16+BB17+BB18+BB20+BB21+BB22+BB23+BB24+BB37+BB38)*'2 Kosten'!$E$32</f>
        <v>0</v>
      </c>
      <c r="BC27" s="243"/>
      <c r="BD27" s="366">
        <f>SUM(AF27:BB27)</f>
        <v>0</v>
      </c>
      <c r="BE27" s="243"/>
      <c r="BF27" s="339"/>
      <c r="BG27" s="243"/>
      <c r="BH27" s="365">
        <f>(BH12+BH15+BH16+BH17+BH18+BH20+BH21+BH22+BH23+BH24+BH37+BH38)*'2 Kosten'!$G$32</f>
        <v>0</v>
      </c>
      <c r="BI27" s="243"/>
      <c r="BJ27" s="365">
        <f>(BJ12+BJ15+BJ16+BJ17+BJ18+BJ20+BJ21+BJ22+BJ23+BJ24+BJ37+BJ38)*'2 Kosten'!$G$32</f>
        <v>0</v>
      </c>
      <c r="BK27" s="243"/>
      <c r="BL27" s="365">
        <f>(BL12+BL15+BL16+BL17+BL18+BL20+BL21+BL22+BL23+BL24+BL37+BL38)*'2 Kosten'!$G$32</f>
        <v>0</v>
      </c>
      <c r="BM27" s="243"/>
      <c r="BN27" s="365">
        <f>(BN12+BN15+BN16+BN17+BN18+BN20+BN21+BN22+BN23+BN24+BN37+BN38)*'2 Kosten'!$G$32</f>
        <v>0</v>
      </c>
      <c r="BO27" s="243"/>
      <c r="BP27" s="365">
        <f>(BP12+BP15+BP16+BP17+BP18+BP20+BP21+BP22+BP23+BP24+BP37+BP38)*'2 Kosten'!$G$32</f>
        <v>0</v>
      </c>
      <c r="BQ27" s="243"/>
      <c r="BR27" s="365">
        <f>(BR12+BR15+BR16+BR17+BR18+BR20+BR21+BR22+BR23+BR24+BR37+BR38)*'2 Kosten'!$G$32</f>
        <v>0</v>
      </c>
      <c r="BS27" s="243"/>
      <c r="BT27" s="365">
        <f>(BT12+BT15+BT16+BT17+BT18+BT20+BT21+BT22+BT23+BT24+BT37+BT38)*'2 Kosten'!$G$32</f>
        <v>0</v>
      </c>
      <c r="BU27" s="243"/>
      <c r="BV27" s="365">
        <f>(BV12+BV15+BV16+BV17+BV18+BV20+BV21+BV22+BV23+BV24+BV37+BV38)*'2 Kosten'!$G$32</f>
        <v>0</v>
      </c>
      <c r="BW27" s="243"/>
      <c r="BX27" s="365">
        <f>(BX12+BX15+BX16+BX17+BX18+BX20+BX21+BX22+BX23+BX24+BX37+BX38)*'2 Kosten'!$G$32</f>
        <v>0</v>
      </c>
      <c r="BY27" s="243"/>
      <c r="BZ27" s="365">
        <f>(BZ12+BZ15+BZ16+BZ17+BZ18+BZ20+BZ21+BZ22+BZ23+BZ24+BZ37+BZ38)*'2 Kosten'!$G$32</f>
        <v>0</v>
      </c>
      <c r="CA27" s="243"/>
      <c r="CB27" s="365">
        <f>(CB12+CB15+CB16+CB17+CB18+CB20+CB21+CB22+CB23+CB24+CB37+CB38)*'2 Kosten'!$G$32</f>
        <v>0</v>
      </c>
      <c r="CC27" s="243"/>
      <c r="CD27" s="365">
        <f>(CD12+CD15+CD16+CD17+CD18+CD20+CD21+CD22+CD23+CD24+CD37+CD38)*'2 Kosten'!$G$32</f>
        <v>0</v>
      </c>
      <c r="CE27" s="243"/>
      <c r="CF27" s="366">
        <f>SUM(BH27:CD27)</f>
        <v>0</v>
      </c>
      <c r="CG27" s="243"/>
      <c r="CH27" s="339"/>
    </row>
    <row r="28" spans="1:86" s="11" customFormat="1" ht="10.5" customHeight="1">
      <c r="A28" s="367" t="s">
        <v>95</v>
      </c>
      <c r="B28" s="364" t="s">
        <v>239</v>
      </c>
      <c r="C28" s="243"/>
      <c r="D28" s="365"/>
      <c r="E28" s="243"/>
      <c r="F28" s="365"/>
      <c r="G28" s="243"/>
      <c r="H28" s="365">
        <f>(D32+F32+H32)-(D27+F27+H27)</f>
        <v>0</v>
      </c>
      <c r="I28" s="243"/>
      <c r="J28" s="365"/>
      <c r="K28" s="243"/>
      <c r="L28" s="365"/>
      <c r="M28" s="243"/>
      <c r="N28" s="365">
        <f>(J32+L32+N32)-(J27+L27+N27)</f>
        <v>0</v>
      </c>
      <c r="O28" s="243"/>
      <c r="P28" s="365"/>
      <c r="Q28" s="243"/>
      <c r="R28" s="365"/>
      <c r="S28" s="243"/>
      <c r="T28" s="365">
        <f>(P32+R32+T32)-(P27+R27+T27)</f>
        <v>0</v>
      </c>
      <c r="U28" s="243"/>
      <c r="V28" s="365"/>
      <c r="W28" s="243"/>
      <c r="X28" s="365"/>
      <c r="Y28" s="243"/>
      <c r="Z28" s="365">
        <f>(V32+X32+Z32)-(V27+X27+Z27)</f>
        <v>0</v>
      </c>
      <c r="AA28" s="243"/>
      <c r="AB28" s="366">
        <f>SUM(D28:Z28)</f>
        <v>0</v>
      </c>
      <c r="AC28" s="243"/>
      <c r="AD28" s="339"/>
      <c r="AE28" s="243"/>
      <c r="AF28" s="365"/>
      <c r="AG28" s="243"/>
      <c r="AH28" s="365"/>
      <c r="AI28" s="243"/>
      <c r="AJ28" s="365">
        <f>(AF32+AH32+AJ32)-(AF27+AH27+AJ27)</f>
        <v>0</v>
      </c>
      <c r="AK28" s="243"/>
      <c r="AL28" s="365"/>
      <c r="AM28" s="243"/>
      <c r="AN28" s="365"/>
      <c r="AO28" s="243"/>
      <c r="AP28" s="365">
        <f>(AL32+AN32+AP32)-(AL27+AN27+AP27)</f>
        <v>0</v>
      </c>
      <c r="AQ28" s="243"/>
      <c r="AR28" s="365"/>
      <c r="AS28" s="243"/>
      <c r="AT28" s="365"/>
      <c r="AU28" s="243"/>
      <c r="AV28" s="365">
        <f>(AR32+AT32+AV32)-(AR27+AT27+AV27)</f>
        <v>0</v>
      </c>
      <c r="AW28" s="243"/>
      <c r="AX28" s="365"/>
      <c r="AY28" s="243"/>
      <c r="AZ28" s="365"/>
      <c r="BA28" s="243"/>
      <c r="BB28" s="365">
        <f>(AX32+AZ32+BB32)-(AX27+AZ27+BB27)</f>
        <v>0</v>
      </c>
      <c r="BC28" s="243"/>
      <c r="BD28" s="366">
        <f>SUM(AF28:BB28)</f>
        <v>0</v>
      </c>
      <c r="BE28" s="243"/>
      <c r="BF28" s="339"/>
      <c r="BG28" s="243"/>
      <c r="BH28" s="365"/>
      <c r="BI28" s="243"/>
      <c r="BJ28" s="365"/>
      <c r="BK28" s="243"/>
      <c r="BL28" s="365">
        <f>(BH32+BJ32+BL32)-(BH27+BJ27+BL27)</f>
        <v>0</v>
      </c>
      <c r="BM28" s="243"/>
      <c r="BN28" s="365"/>
      <c r="BO28" s="243"/>
      <c r="BP28" s="365"/>
      <c r="BQ28" s="243"/>
      <c r="BR28" s="365">
        <f>(BN32+BP32+BR32)-(BN27+BP27+BR27)</f>
        <v>0</v>
      </c>
      <c r="BS28" s="243"/>
      <c r="BT28" s="365"/>
      <c r="BU28" s="243"/>
      <c r="BV28" s="365"/>
      <c r="BW28" s="243"/>
      <c r="BX28" s="365">
        <f>(BT32+BV32+BX32)-(BT27+BV27+BX27)</f>
        <v>0</v>
      </c>
      <c r="BY28" s="243"/>
      <c r="BZ28" s="365"/>
      <c r="CA28" s="243"/>
      <c r="CB28" s="365"/>
      <c r="CC28" s="243"/>
      <c r="CD28" s="365">
        <f>(BZ32+CB32+CD32)-(BZ27+CB27+CD27)</f>
        <v>0</v>
      </c>
      <c r="CE28" s="243"/>
      <c r="CF28" s="366">
        <f>SUM(BH28:CD28)</f>
        <v>0</v>
      </c>
      <c r="CG28" s="243"/>
      <c r="CH28" s="339"/>
    </row>
    <row r="29" spans="1:86" s="39" customFormat="1" ht="11.1" customHeight="1">
      <c r="A29" s="368" t="s">
        <v>96</v>
      </c>
      <c r="B29" s="369" t="s">
        <v>91</v>
      </c>
      <c r="C29" s="358"/>
      <c r="D29" s="370">
        <f>SUM(D12:D28)</f>
        <v>0</v>
      </c>
      <c r="E29" s="358"/>
      <c r="F29" s="370">
        <f>SUM(F12:F28)</f>
        <v>0</v>
      </c>
      <c r="G29" s="358"/>
      <c r="H29" s="370">
        <f>SUM(H12:H28)</f>
        <v>0</v>
      </c>
      <c r="I29" s="358"/>
      <c r="J29" s="370">
        <f>SUM(J12:J28)</f>
        <v>0</v>
      </c>
      <c r="K29" s="358"/>
      <c r="L29" s="370">
        <f>SUM(L12:L28)</f>
        <v>0</v>
      </c>
      <c r="M29" s="358"/>
      <c r="N29" s="370">
        <f>SUM(N12:N28)</f>
        <v>0</v>
      </c>
      <c r="O29" s="358"/>
      <c r="P29" s="370">
        <f>SUM(P12:P28)</f>
        <v>0</v>
      </c>
      <c r="Q29" s="358"/>
      <c r="R29" s="370">
        <f>SUM(R12:R28)</f>
        <v>0</v>
      </c>
      <c r="S29" s="358"/>
      <c r="T29" s="370">
        <f>SUM(T12:T28)</f>
        <v>0</v>
      </c>
      <c r="U29" s="358"/>
      <c r="V29" s="370">
        <f>SUM(V12:V28)</f>
        <v>0</v>
      </c>
      <c r="W29" s="358"/>
      <c r="X29" s="370">
        <f>SUM(X12:X28)</f>
        <v>0</v>
      </c>
      <c r="Y29" s="358"/>
      <c r="Z29" s="370">
        <f>SUM(Z12:Z28)</f>
        <v>0</v>
      </c>
      <c r="AA29" s="358"/>
      <c r="AB29" s="370">
        <f>SUM(D29:Z29)</f>
        <v>0</v>
      </c>
      <c r="AC29" s="358"/>
      <c r="AD29" s="371"/>
      <c r="AE29" s="358"/>
      <c r="AF29" s="370">
        <f>SUM(AF12:AF28)</f>
        <v>0</v>
      </c>
      <c r="AG29" s="358"/>
      <c r="AH29" s="370">
        <f>SUM(AH12:AH28)</f>
        <v>0</v>
      </c>
      <c r="AI29" s="358"/>
      <c r="AJ29" s="370">
        <f>SUM(AJ12:AJ28)</f>
        <v>0</v>
      </c>
      <c r="AK29" s="358"/>
      <c r="AL29" s="370">
        <f>SUM(AL12:AL28)</f>
        <v>0</v>
      </c>
      <c r="AM29" s="358"/>
      <c r="AN29" s="370">
        <f>SUM(AN12:AN28)</f>
        <v>0</v>
      </c>
      <c r="AO29" s="358"/>
      <c r="AP29" s="370">
        <f>SUM(AP12:AP28)</f>
        <v>0</v>
      </c>
      <c r="AQ29" s="358"/>
      <c r="AR29" s="370">
        <f>SUM(AR12:AR28)</f>
        <v>0</v>
      </c>
      <c r="AS29" s="358"/>
      <c r="AT29" s="370">
        <f>SUM(AT12:AT28)</f>
        <v>0</v>
      </c>
      <c r="AU29" s="358"/>
      <c r="AV29" s="370">
        <f>SUM(AV12:AV28)</f>
        <v>0</v>
      </c>
      <c r="AW29" s="358"/>
      <c r="AX29" s="370">
        <f>SUM(AX12:AX28)</f>
        <v>0</v>
      </c>
      <c r="AY29" s="358"/>
      <c r="AZ29" s="370">
        <f>SUM(AZ12:AZ28)</f>
        <v>0</v>
      </c>
      <c r="BA29" s="358"/>
      <c r="BB29" s="370">
        <f>SUM(BB12:BB28)</f>
        <v>0</v>
      </c>
      <c r="BC29" s="358"/>
      <c r="BD29" s="370">
        <f>SUM(AF29:BB29)</f>
        <v>0</v>
      </c>
      <c r="BE29" s="358"/>
      <c r="BF29" s="371"/>
      <c r="BG29" s="358"/>
      <c r="BH29" s="370">
        <f>SUM(BH12:BH28)</f>
        <v>0</v>
      </c>
      <c r="BI29" s="358"/>
      <c r="BJ29" s="370">
        <f>SUM(BJ12:BJ28)</f>
        <v>0</v>
      </c>
      <c r="BK29" s="358"/>
      <c r="BL29" s="370">
        <f>SUM(BL12:BL28)</f>
        <v>0</v>
      </c>
      <c r="BM29" s="358"/>
      <c r="BN29" s="370">
        <f>SUM(BN12:BN28)</f>
        <v>0</v>
      </c>
      <c r="BO29" s="358"/>
      <c r="BP29" s="370">
        <f>SUM(BP12:BP28)</f>
        <v>0</v>
      </c>
      <c r="BQ29" s="358"/>
      <c r="BR29" s="370">
        <f>SUM(BR12:BR28)</f>
        <v>0</v>
      </c>
      <c r="BS29" s="358"/>
      <c r="BT29" s="370">
        <f>SUM(BT12:BT28)</f>
        <v>0</v>
      </c>
      <c r="BU29" s="358"/>
      <c r="BV29" s="370">
        <f>SUM(BV12:BV28)</f>
        <v>0</v>
      </c>
      <c r="BW29" s="358"/>
      <c r="BX29" s="370">
        <f>SUM(BX12:BX28)</f>
        <v>0</v>
      </c>
      <c r="BY29" s="358"/>
      <c r="BZ29" s="370">
        <f>SUM(BZ12:BZ28)</f>
        <v>0</v>
      </c>
      <c r="CA29" s="358"/>
      <c r="CB29" s="370">
        <f>SUM(CB12:CB28)</f>
        <v>0</v>
      </c>
      <c r="CC29" s="358"/>
      <c r="CD29" s="370">
        <f>SUM(CD12:CD28)</f>
        <v>0</v>
      </c>
      <c r="CE29" s="358"/>
      <c r="CF29" s="370">
        <f>SUM(BH29:CD29)</f>
        <v>0</v>
      </c>
      <c r="CG29" s="358"/>
      <c r="CH29" s="371"/>
    </row>
    <row r="30" spans="1:86" s="11" customFormat="1" ht="3.75" customHeight="1">
      <c r="A30" s="243"/>
      <c r="B30" s="243"/>
      <c r="C30" s="243"/>
      <c r="D30" s="339"/>
      <c r="E30" s="243"/>
      <c r="F30" s="339"/>
      <c r="G30" s="243"/>
      <c r="H30" s="339"/>
      <c r="I30" s="243"/>
      <c r="J30" s="339"/>
      <c r="K30" s="243"/>
      <c r="L30" s="339"/>
      <c r="M30" s="243"/>
      <c r="N30" s="339"/>
      <c r="O30" s="243"/>
      <c r="P30" s="339"/>
      <c r="Q30" s="243"/>
      <c r="R30" s="339"/>
      <c r="S30" s="243"/>
      <c r="T30" s="339"/>
      <c r="U30" s="243"/>
      <c r="V30" s="339"/>
      <c r="W30" s="243"/>
      <c r="X30" s="339"/>
      <c r="Y30" s="243"/>
      <c r="Z30" s="339"/>
      <c r="AA30" s="243"/>
      <c r="AB30" s="372"/>
      <c r="AC30" s="243"/>
      <c r="AD30" s="339"/>
      <c r="AE30" s="243"/>
      <c r="AF30" s="339"/>
      <c r="AG30" s="243"/>
      <c r="AH30" s="339"/>
      <c r="AI30" s="243"/>
      <c r="AJ30" s="339"/>
      <c r="AK30" s="243"/>
      <c r="AL30" s="339"/>
      <c r="AM30" s="243"/>
      <c r="AN30" s="339"/>
      <c r="AO30" s="243"/>
      <c r="AP30" s="339"/>
      <c r="AQ30" s="243"/>
      <c r="AR30" s="339"/>
      <c r="AS30" s="243"/>
      <c r="AT30" s="339"/>
      <c r="AU30" s="243"/>
      <c r="AV30" s="339"/>
      <c r="AW30" s="243"/>
      <c r="AX30" s="339"/>
      <c r="AY30" s="243"/>
      <c r="AZ30" s="339"/>
      <c r="BA30" s="243"/>
      <c r="BB30" s="339"/>
      <c r="BC30" s="243"/>
      <c r="BD30" s="372"/>
      <c r="BE30" s="243"/>
      <c r="BF30" s="339"/>
      <c r="BG30" s="243"/>
      <c r="BH30" s="339"/>
      <c r="BI30" s="243"/>
      <c r="BJ30" s="339"/>
      <c r="BK30" s="243"/>
      <c r="BL30" s="339"/>
      <c r="BM30" s="243"/>
      <c r="BN30" s="339"/>
      <c r="BO30" s="243"/>
      <c r="BP30" s="339"/>
      <c r="BQ30" s="243"/>
      <c r="BR30" s="339"/>
      <c r="BS30" s="243"/>
      <c r="BT30" s="339"/>
      <c r="BU30" s="243"/>
      <c r="BV30" s="339"/>
      <c r="BW30" s="243"/>
      <c r="BX30" s="339"/>
      <c r="BY30" s="243"/>
      <c r="BZ30" s="339"/>
      <c r="CA30" s="243"/>
      <c r="CB30" s="339"/>
      <c r="CC30" s="243"/>
      <c r="CD30" s="339"/>
      <c r="CE30" s="243"/>
      <c r="CF30" s="372"/>
      <c r="CG30" s="243"/>
      <c r="CH30" s="339"/>
    </row>
    <row r="31" spans="1:86" s="11" customFormat="1" ht="10.5" customHeight="1">
      <c r="A31" s="373" t="s">
        <v>70</v>
      </c>
      <c r="B31" s="243" t="str">
        <f>'5 Erfolg'!B10</f>
        <v>Betrieblicher Ertrag aus Lieferungen und Leistungen</v>
      </c>
      <c r="C31" s="243"/>
      <c r="D31" s="108"/>
      <c r="E31" s="243"/>
      <c r="F31" s="108"/>
      <c r="G31" s="243"/>
      <c r="H31" s="108"/>
      <c r="I31" s="243"/>
      <c r="J31" s="108"/>
      <c r="K31" s="243"/>
      <c r="L31" s="108"/>
      <c r="M31" s="243"/>
      <c r="N31" s="108"/>
      <c r="O31" s="243"/>
      <c r="P31" s="108"/>
      <c r="Q31" s="243"/>
      <c r="R31" s="108"/>
      <c r="S31" s="243"/>
      <c r="T31" s="108"/>
      <c r="U31" s="243"/>
      <c r="V31" s="108"/>
      <c r="W31" s="243"/>
      <c r="X31" s="108"/>
      <c r="Y31" s="243"/>
      <c r="Z31" s="108"/>
      <c r="AA31" s="243"/>
      <c r="AB31" s="361">
        <f>'5 Erfolg'!P10</f>
        <v>0</v>
      </c>
      <c r="AC31" s="243"/>
      <c r="AD31" s="361">
        <f>AB31-SUM(D31:Z31)</f>
        <v>0</v>
      </c>
      <c r="AE31" s="243"/>
      <c r="AF31" s="108"/>
      <c r="AG31" s="243"/>
      <c r="AH31" s="108"/>
      <c r="AI31" s="243"/>
      <c r="AJ31" s="108"/>
      <c r="AK31" s="243"/>
      <c r="AL31" s="108"/>
      <c r="AM31" s="243"/>
      <c r="AN31" s="108"/>
      <c r="AO31" s="243"/>
      <c r="AP31" s="108"/>
      <c r="AQ31" s="243"/>
      <c r="AR31" s="108"/>
      <c r="AS31" s="243"/>
      <c r="AT31" s="108"/>
      <c r="AU31" s="243"/>
      <c r="AV31" s="108"/>
      <c r="AW31" s="243"/>
      <c r="AX31" s="108"/>
      <c r="AY31" s="243"/>
      <c r="AZ31" s="108"/>
      <c r="BA31" s="243"/>
      <c r="BB31" s="108"/>
      <c r="BC31" s="243"/>
      <c r="BD31" s="361">
        <f>'5 Erfolg'!T10</f>
        <v>0</v>
      </c>
      <c r="BE31" s="243"/>
      <c r="BF31" s="361">
        <f>BD31-SUM(AF31:BB31)</f>
        <v>0</v>
      </c>
      <c r="BG31" s="243"/>
      <c r="BH31" s="108"/>
      <c r="BI31" s="243"/>
      <c r="BJ31" s="108"/>
      <c r="BK31" s="243"/>
      <c r="BL31" s="108"/>
      <c r="BM31" s="243"/>
      <c r="BN31" s="108"/>
      <c r="BO31" s="243"/>
      <c r="BP31" s="108"/>
      <c r="BQ31" s="243"/>
      <c r="BR31" s="108"/>
      <c r="BS31" s="243"/>
      <c r="BT31" s="108"/>
      <c r="BU31" s="243"/>
      <c r="BV31" s="108"/>
      <c r="BW31" s="243"/>
      <c r="BX31" s="108"/>
      <c r="BY31" s="243"/>
      <c r="BZ31" s="108"/>
      <c r="CA31" s="243"/>
      <c r="CB31" s="108"/>
      <c r="CC31" s="243"/>
      <c r="CD31" s="108"/>
      <c r="CE31" s="243"/>
      <c r="CF31" s="361">
        <f>'5 Erfolg'!X10</f>
        <v>0</v>
      </c>
      <c r="CG31" s="243"/>
      <c r="CH31" s="361">
        <f>CF31-SUM(BH31:CD31)</f>
        <v>0</v>
      </c>
    </row>
    <row r="32" spans="1:86" s="11" customFormat="1" ht="10.5" customHeight="1">
      <c r="A32" s="374" t="s">
        <v>259</v>
      </c>
      <c r="B32" s="375" t="s">
        <v>260</v>
      </c>
      <c r="C32" s="243"/>
      <c r="D32" s="376">
        <f>D31*'2 Kosten'!$C$31</f>
        <v>0</v>
      </c>
      <c r="E32" s="243"/>
      <c r="F32" s="376">
        <f>F31*'2 Kosten'!$C$31</f>
        <v>0</v>
      </c>
      <c r="G32" s="243"/>
      <c r="H32" s="376">
        <f>H31*'2 Kosten'!$C$31</f>
        <v>0</v>
      </c>
      <c r="I32" s="243"/>
      <c r="J32" s="376">
        <f>J31*'2 Kosten'!$C$31</f>
        <v>0</v>
      </c>
      <c r="K32" s="243"/>
      <c r="L32" s="376">
        <f>L31*'2 Kosten'!$C$31</f>
        <v>0</v>
      </c>
      <c r="M32" s="243"/>
      <c r="N32" s="376">
        <f>N31*'2 Kosten'!$C$31</f>
        <v>0</v>
      </c>
      <c r="O32" s="243"/>
      <c r="P32" s="376">
        <f>P31*'2 Kosten'!$C$31</f>
        <v>0</v>
      </c>
      <c r="Q32" s="243"/>
      <c r="R32" s="376">
        <f>R31*'2 Kosten'!$C$31</f>
        <v>0</v>
      </c>
      <c r="S32" s="243"/>
      <c r="T32" s="376">
        <f>T31*'2 Kosten'!$C$31</f>
        <v>0</v>
      </c>
      <c r="U32" s="243"/>
      <c r="V32" s="376">
        <f>V31*'2 Kosten'!$C$31</f>
        <v>0</v>
      </c>
      <c r="W32" s="243"/>
      <c r="X32" s="376">
        <f>X31*'2 Kosten'!$C$31</f>
        <v>0</v>
      </c>
      <c r="Y32" s="243"/>
      <c r="Z32" s="376">
        <f>Z31*'2 Kosten'!$C$31</f>
        <v>0</v>
      </c>
      <c r="AA32" s="243"/>
      <c r="AB32" s="377">
        <f>SUM(D32:Z32)</f>
        <v>0</v>
      </c>
      <c r="AC32" s="243"/>
      <c r="AD32" s="339"/>
      <c r="AE32" s="243"/>
      <c r="AF32" s="376">
        <f>AF31*'2 Kosten'!$E$31</f>
        <v>0</v>
      </c>
      <c r="AG32" s="243"/>
      <c r="AH32" s="376">
        <f>AH31*'2 Kosten'!$E$31</f>
        <v>0</v>
      </c>
      <c r="AI32" s="243"/>
      <c r="AJ32" s="376">
        <f>AJ31*'2 Kosten'!$E$31</f>
        <v>0</v>
      </c>
      <c r="AK32" s="243"/>
      <c r="AL32" s="376">
        <f>AL31*'2 Kosten'!$E$31</f>
        <v>0</v>
      </c>
      <c r="AM32" s="243"/>
      <c r="AN32" s="376">
        <f>AN31*'2 Kosten'!$E$31</f>
        <v>0</v>
      </c>
      <c r="AO32" s="243"/>
      <c r="AP32" s="376">
        <f>AP31*'2 Kosten'!$E$31</f>
        <v>0</v>
      </c>
      <c r="AQ32" s="243"/>
      <c r="AR32" s="376">
        <f>AR31*'2 Kosten'!$E$31</f>
        <v>0</v>
      </c>
      <c r="AS32" s="243"/>
      <c r="AT32" s="376">
        <f>AT31*'2 Kosten'!$E$31</f>
        <v>0</v>
      </c>
      <c r="AU32" s="243"/>
      <c r="AV32" s="376">
        <f>AV31*'2 Kosten'!$E$31</f>
        <v>0</v>
      </c>
      <c r="AW32" s="243"/>
      <c r="AX32" s="376">
        <f>AX31*'2 Kosten'!$E$31</f>
        <v>0</v>
      </c>
      <c r="AY32" s="243"/>
      <c r="AZ32" s="376">
        <f>AZ31*'2 Kosten'!$E$31</f>
        <v>0</v>
      </c>
      <c r="BA32" s="243"/>
      <c r="BB32" s="376">
        <f>BB31*'2 Kosten'!$E$31</f>
        <v>0</v>
      </c>
      <c r="BC32" s="243"/>
      <c r="BD32" s="377">
        <f>SUM(AF32:BB32)</f>
        <v>0</v>
      </c>
      <c r="BE32" s="243"/>
      <c r="BF32" s="339"/>
      <c r="BG32" s="243"/>
      <c r="BH32" s="376">
        <f>BH31*'2 Kosten'!$G$31</f>
        <v>0</v>
      </c>
      <c r="BI32" s="243"/>
      <c r="BJ32" s="376">
        <f>BJ31*'2 Kosten'!$G$31</f>
        <v>0</v>
      </c>
      <c r="BK32" s="243"/>
      <c r="BL32" s="376">
        <f>BL31*'2 Kosten'!$G$31</f>
        <v>0</v>
      </c>
      <c r="BM32" s="243"/>
      <c r="BN32" s="376">
        <f>BN31*'2 Kosten'!$G$31</f>
        <v>0</v>
      </c>
      <c r="BO32" s="243"/>
      <c r="BP32" s="376">
        <f>BP31*'2 Kosten'!$G$31</f>
        <v>0</v>
      </c>
      <c r="BQ32" s="243"/>
      <c r="BR32" s="376">
        <f>BR31*'2 Kosten'!$G$31</f>
        <v>0</v>
      </c>
      <c r="BS32" s="243"/>
      <c r="BT32" s="376">
        <f>BT31*'2 Kosten'!$G$31</f>
        <v>0</v>
      </c>
      <c r="BU32" s="243"/>
      <c r="BV32" s="376">
        <f>BV31*'2 Kosten'!$G$31</f>
        <v>0</v>
      </c>
      <c r="BW32" s="243"/>
      <c r="BX32" s="376">
        <f>BX31*'2 Kosten'!$G$31</f>
        <v>0</v>
      </c>
      <c r="BY32" s="243"/>
      <c r="BZ32" s="376">
        <f>BZ31*'2 Kosten'!$G$31</f>
        <v>0</v>
      </c>
      <c r="CA32" s="243"/>
      <c r="CB32" s="376">
        <f>CB31*'2 Kosten'!$G$31</f>
        <v>0</v>
      </c>
      <c r="CC32" s="243"/>
      <c r="CD32" s="376">
        <f>CD31*'2 Kosten'!$G$31</f>
        <v>0</v>
      </c>
      <c r="CE32" s="243"/>
      <c r="CF32" s="377">
        <f>SUM(BH32:CD32)</f>
        <v>0</v>
      </c>
      <c r="CG32" s="243"/>
      <c r="CH32" s="339"/>
    </row>
    <row r="33" spans="1:86" s="39" customFormat="1" ht="11.1" customHeight="1">
      <c r="A33" s="378" t="s">
        <v>96</v>
      </c>
      <c r="B33" s="379" t="s">
        <v>94</v>
      </c>
      <c r="C33" s="358"/>
      <c r="D33" s="370">
        <f>SUM(D31:D32)</f>
        <v>0</v>
      </c>
      <c r="E33" s="358"/>
      <c r="F33" s="370">
        <f>SUM(F31:F32)</f>
        <v>0</v>
      </c>
      <c r="G33" s="358"/>
      <c r="H33" s="370">
        <f>SUM(H31:H32)</f>
        <v>0</v>
      </c>
      <c r="I33" s="358"/>
      <c r="J33" s="370">
        <f>SUM(J31:J32)</f>
        <v>0</v>
      </c>
      <c r="K33" s="358"/>
      <c r="L33" s="370">
        <f>SUM(L31:L32)</f>
        <v>0</v>
      </c>
      <c r="M33" s="358"/>
      <c r="N33" s="370">
        <f>SUM(N31:N32)</f>
        <v>0</v>
      </c>
      <c r="O33" s="358"/>
      <c r="P33" s="370">
        <f>SUM(P31:P32)</f>
        <v>0</v>
      </c>
      <c r="Q33" s="358"/>
      <c r="R33" s="370">
        <f>SUM(R31:R32)</f>
        <v>0</v>
      </c>
      <c r="S33" s="358"/>
      <c r="T33" s="370">
        <f>SUM(T31:T32)</f>
        <v>0</v>
      </c>
      <c r="U33" s="358"/>
      <c r="V33" s="370">
        <f>SUM(V31:V32)</f>
        <v>0</v>
      </c>
      <c r="W33" s="358"/>
      <c r="X33" s="370">
        <f>SUM(X31:X32)</f>
        <v>0</v>
      </c>
      <c r="Y33" s="358"/>
      <c r="Z33" s="370">
        <f>SUM(Z31:Z32)</f>
        <v>0</v>
      </c>
      <c r="AA33" s="358"/>
      <c r="AB33" s="370">
        <f>SUM(D33:Z33)</f>
        <v>0</v>
      </c>
      <c r="AC33" s="358"/>
      <c r="AD33" s="339"/>
      <c r="AE33" s="358"/>
      <c r="AF33" s="370">
        <f>SUM(AF31:AF32)</f>
        <v>0</v>
      </c>
      <c r="AG33" s="358"/>
      <c r="AH33" s="370">
        <f>SUM(AH31:AH32)</f>
        <v>0</v>
      </c>
      <c r="AI33" s="358"/>
      <c r="AJ33" s="370">
        <f>SUM(AJ31:AJ32)</f>
        <v>0</v>
      </c>
      <c r="AK33" s="358"/>
      <c r="AL33" s="370">
        <f>SUM(AL31:AL32)</f>
        <v>0</v>
      </c>
      <c r="AM33" s="358"/>
      <c r="AN33" s="370">
        <f>SUM(AN31:AN32)</f>
        <v>0</v>
      </c>
      <c r="AO33" s="358"/>
      <c r="AP33" s="370">
        <f>SUM(AP31:AP32)</f>
        <v>0</v>
      </c>
      <c r="AQ33" s="358"/>
      <c r="AR33" s="370">
        <f>SUM(AR31:AR32)</f>
        <v>0</v>
      </c>
      <c r="AS33" s="358"/>
      <c r="AT33" s="370">
        <f>SUM(AT31:AT32)</f>
        <v>0</v>
      </c>
      <c r="AU33" s="358"/>
      <c r="AV33" s="370">
        <f>SUM(AV31:AV32)</f>
        <v>0</v>
      </c>
      <c r="AW33" s="358"/>
      <c r="AX33" s="370">
        <f>SUM(AX31:AX32)</f>
        <v>0</v>
      </c>
      <c r="AY33" s="358"/>
      <c r="AZ33" s="370">
        <f>SUM(AZ31:AZ32)</f>
        <v>0</v>
      </c>
      <c r="BA33" s="358"/>
      <c r="BB33" s="370">
        <f>SUM(BB31:BB32)</f>
        <v>0</v>
      </c>
      <c r="BC33" s="358"/>
      <c r="BD33" s="370">
        <f>SUM(AF33:BB33)</f>
        <v>0</v>
      </c>
      <c r="BE33" s="358"/>
      <c r="BF33" s="339"/>
      <c r="BG33" s="358"/>
      <c r="BH33" s="370">
        <f>SUM(BH31:BH32)</f>
        <v>0</v>
      </c>
      <c r="BI33" s="358"/>
      <c r="BJ33" s="370">
        <f>SUM(BJ31:BJ32)</f>
        <v>0</v>
      </c>
      <c r="BK33" s="358"/>
      <c r="BL33" s="370">
        <f>SUM(BL31:BL32)</f>
        <v>0</v>
      </c>
      <c r="BM33" s="358"/>
      <c r="BN33" s="370">
        <f>SUM(BN31:BN32)</f>
        <v>0</v>
      </c>
      <c r="BO33" s="358"/>
      <c r="BP33" s="370">
        <f>SUM(BP31:BP32)</f>
        <v>0</v>
      </c>
      <c r="BQ33" s="358"/>
      <c r="BR33" s="370">
        <f>SUM(BR31:BR32)</f>
        <v>0</v>
      </c>
      <c r="BS33" s="358"/>
      <c r="BT33" s="370">
        <f>SUM(BT31:BT32)</f>
        <v>0</v>
      </c>
      <c r="BU33" s="358"/>
      <c r="BV33" s="370">
        <f>SUM(BV31:BV32)</f>
        <v>0</v>
      </c>
      <c r="BW33" s="358"/>
      <c r="BX33" s="370">
        <f>SUM(BX31:BX32)</f>
        <v>0</v>
      </c>
      <c r="BY33" s="358"/>
      <c r="BZ33" s="370">
        <f>SUM(BZ31:BZ32)</f>
        <v>0</v>
      </c>
      <c r="CA33" s="358"/>
      <c r="CB33" s="370">
        <f>SUM(CB31:CB32)</f>
        <v>0</v>
      </c>
      <c r="CC33" s="358"/>
      <c r="CD33" s="370">
        <f>SUM(CD31:CD32)</f>
        <v>0</v>
      </c>
      <c r="CE33" s="358"/>
      <c r="CF33" s="370">
        <f>SUM(BH33:CD33)</f>
        <v>0</v>
      </c>
      <c r="CG33" s="358"/>
      <c r="CH33" s="339"/>
    </row>
    <row r="34" spans="1:86" s="11" customFormat="1" ht="3.75" customHeight="1">
      <c r="A34" s="243"/>
      <c r="B34" s="243"/>
      <c r="C34" s="243"/>
      <c r="D34" s="339"/>
      <c r="E34" s="243"/>
      <c r="F34" s="339"/>
      <c r="G34" s="243"/>
      <c r="H34" s="339"/>
      <c r="I34" s="243"/>
      <c r="J34" s="339"/>
      <c r="K34" s="243"/>
      <c r="L34" s="339"/>
      <c r="M34" s="243"/>
      <c r="N34" s="339"/>
      <c r="O34" s="243"/>
      <c r="P34" s="339"/>
      <c r="Q34" s="243"/>
      <c r="R34" s="339"/>
      <c r="S34" s="243"/>
      <c r="T34" s="339"/>
      <c r="U34" s="243"/>
      <c r="V34" s="339"/>
      <c r="W34" s="243"/>
      <c r="X34" s="339"/>
      <c r="Y34" s="243"/>
      <c r="Z34" s="339"/>
      <c r="AA34" s="243"/>
      <c r="AB34" s="339"/>
      <c r="AC34" s="243"/>
      <c r="AD34" s="339"/>
      <c r="AE34" s="243"/>
      <c r="AF34" s="339"/>
      <c r="AG34" s="243"/>
      <c r="AH34" s="339"/>
      <c r="AI34" s="243"/>
      <c r="AJ34" s="339"/>
      <c r="AK34" s="243"/>
      <c r="AL34" s="339"/>
      <c r="AM34" s="243"/>
      <c r="AN34" s="339"/>
      <c r="AO34" s="243"/>
      <c r="AP34" s="339"/>
      <c r="AQ34" s="243"/>
      <c r="AR34" s="339"/>
      <c r="AS34" s="243"/>
      <c r="AT34" s="339"/>
      <c r="AU34" s="243"/>
      <c r="AV34" s="339"/>
      <c r="AW34" s="243"/>
      <c r="AX34" s="339"/>
      <c r="AY34" s="243"/>
      <c r="AZ34" s="339"/>
      <c r="BA34" s="243"/>
      <c r="BB34" s="339"/>
      <c r="BC34" s="243"/>
      <c r="BD34" s="339"/>
      <c r="BE34" s="243"/>
      <c r="BF34" s="339"/>
      <c r="BG34" s="243"/>
      <c r="BH34" s="339"/>
      <c r="BI34" s="243"/>
      <c r="BJ34" s="339"/>
      <c r="BK34" s="243"/>
      <c r="BL34" s="339"/>
      <c r="BM34" s="243"/>
      <c r="BN34" s="339"/>
      <c r="BO34" s="243"/>
      <c r="BP34" s="339"/>
      <c r="BQ34" s="243"/>
      <c r="BR34" s="339"/>
      <c r="BS34" s="243"/>
      <c r="BT34" s="339"/>
      <c r="BU34" s="243"/>
      <c r="BV34" s="339"/>
      <c r="BW34" s="243"/>
      <c r="BX34" s="339"/>
      <c r="BY34" s="243"/>
      <c r="BZ34" s="339"/>
      <c r="CA34" s="243"/>
      <c r="CB34" s="339"/>
      <c r="CC34" s="243"/>
      <c r="CD34" s="339"/>
      <c r="CE34" s="243"/>
      <c r="CF34" s="339"/>
      <c r="CG34" s="243"/>
      <c r="CH34" s="339"/>
    </row>
    <row r="35" spans="1:86" s="39" customFormat="1" ht="12" customHeight="1">
      <c r="A35" s="356" t="s">
        <v>6</v>
      </c>
      <c r="B35" s="357" t="s">
        <v>271</v>
      </c>
      <c r="C35" s="358"/>
      <c r="D35" s="123">
        <f>D33-D29</f>
        <v>0</v>
      </c>
      <c r="E35" s="358"/>
      <c r="F35" s="123">
        <f>F33-F29</f>
        <v>0</v>
      </c>
      <c r="G35" s="358"/>
      <c r="H35" s="123">
        <f>H33-H29</f>
        <v>0</v>
      </c>
      <c r="I35" s="358"/>
      <c r="J35" s="123">
        <f>J33-J29</f>
        <v>0</v>
      </c>
      <c r="K35" s="358"/>
      <c r="L35" s="123">
        <f>L33-L29</f>
        <v>0</v>
      </c>
      <c r="M35" s="358"/>
      <c r="N35" s="123">
        <f>N33-N29</f>
        <v>0</v>
      </c>
      <c r="O35" s="358"/>
      <c r="P35" s="123">
        <f>P33-P29</f>
        <v>0</v>
      </c>
      <c r="Q35" s="358"/>
      <c r="R35" s="123">
        <f>R33-R29</f>
        <v>0</v>
      </c>
      <c r="S35" s="358"/>
      <c r="T35" s="123">
        <f>T33-T29</f>
        <v>0</v>
      </c>
      <c r="U35" s="358"/>
      <c r="V35" s="123">
        <f>V33-V29</f>
        <v>0</v>
      </c>
      <c r="W35" s="358"/>
      <c r="X35" s="123">
        <f>X33-X29</f>
        <v>0</v>
      </c>
      <c r="Y35" s="358"/>
      <c r="Z35" s="123">
        <f>Z33-Z29</f>
        <v>0</v>
      </c>
      <c r="AA35" s="358"/>
      <c r="AB35" s="123">
        <f>AB33-AB29</f>
        <v>0</v>
      </c>
      <c r="AC35" s="358"/>
      <c r="AD35" s="77"/>
      <c r="AE35" s="358"/>
      <c r="AF35" s="123">
        <f>AF33-AF29</f>
        <v>0</v>
      </c>
      <c r="AG35" s="358"/>
      <c r="AH35" s="123">
        <f>AH33-AH29</f>
        <v>0</v>
      </c>
      <c r="AI35" s="358"/>
      <c r="AJ35" s="123">
        <f>AJ33-AJ29</f>
        <v>0</v>
      </c>
      <c r="AK35" s="358"/>
      <c r="AL35" s="123">
        <f>AL33-AL29</f>
        <v>0</v>
      </c>
      <c r="AM35" s="358"/>
      <c r="AN35" s="123">
        <f>AN33-AN29</f>
        <v>0</v>
      </c>
      <c r="AO35" s="358"/>
      <c r="AP35" s="123">
        <f>AP33-AP29</f>
        <v>0</v>
      </c>
      <c r="AQ35" s="358"/>
      <c r="AR35" s="123">
        <f>AR33-AR29</f>
        <v>0</v>
      </c>
      <c r="AS35" s="358"/>
      <c r="AT35" s="123">
        <f>AT33-AT29</f>
        <v>0</v>
      </c>
      <c r="AU35" s="358"/>
      <c r="AV35" s="123">
        <f>AV33-AV29</f>
        <v>0</v>
      </c>
      <c r="AW35" s="358"/>
      <c r="AX35" s="123">
        <f>AX33-AX29</f>
        <v>0</v>
      </c>
      <c r="AY35" s="358"/>
      <c r="AZ35" s="123">
        <f>AZ33-AZ29</f>
        <v>0</v>
      </c>
      <c r="BA35" s="358"/>
      <c r="BB35" s="123">
        <f>BB33-BB29</f>
        <v>0</v>
      </c>
      <c r="BC35" s="358"/>
      <c r="BD35" s="123">
        <f>BD33-BD29</f>
        <v>0</v>
      </c>
      <c r="BE35" s="358"/>
      <c r="BF35" s="77"/>
      <c r="BG35" s="358"/>
      <c r="BH35" s="123">
        <f>BH33-BH29</f>
        <v>0</v>
      </c>
      <c r="BI35" s="358"/>
      <c r="BJ35" s="123">
        <f>BJ33-BJ29</f>
        <v>0</v>
      </c>
      <c r="BK35" s="358"/>
      <c r="BL35" s="123">
        <f>BL33-BL29</f>
        <v>0</v>
      </c>
      <c r="BM35" s="358"/>
      <c r="BN35" s="123">
        <f>BN33-BN29</f>
        <v>0</v>
      </c>
      <c r="BO35" s="358"/>
      <c r="BP35" s="123">
        <f>BP33-BP29</f>
        <v>0</v>
      </c>
      <c r="BQ35" s="358"/>
      <c r="BR35" s="123">
        <f>BR33-BR29</f>
        <v>0</v>
      </c>
      <c r="BS35" s="358"/>
      <c r="BT35" s="123">
        <f>BT33-BT29</f>
        <v>0</v>
      </c>
      <c r="BU35" s="358"/>
      <c r="BV35" s="123">
        <f>BV33-BV29</f>
        <v>0</v>
      </c>
      <c r="BW35" s="358"/>
      <c r="BX35" s="123">
        <f>BX33-BX29</f>
        <v>0</v>
      </c>
      <c r="BY35" s="358"/>
      <c r="BZ35" s="123">
        <f>BZ33-BZ29</f>
        <v>0</v>
      </c>
      <c r="CA35" s="358"/>
      <c r="CB35" s="123">
        <f>CB33-CB29</f>
        <v>0</v>
      </c>
      <c r="CC35" s="358"/>
      <c r="CD35" s="123">
        <f>CD33-CD29</f>
        <v>0</v>
      </c>
      <c r="CE35" s="358"/>
      <c r="CF35" s="123">
        <f>CF33-CF29</f>
        <v>0</v>
      </c>
      <c r="CG35" s="358"/>
      <c r="CH35" s="77"/>
    </row>
    <row r="36" spans="1:86" s="11" customFormat="1" ht="3.75" customHeight="1">
      <c r="A36" s="243"/>
      <c r="B36" s="243"/>
      <c r="C36" s="243"/>
      <c r="D36" s="339"/>
      <c r="E36" s="243"/>
      <c r="F36" s="339"/>
      <c r="G36" s="243"/>
      <c r="H36" s="339"/>
      <c r="I36" s="243"/>
      <c r="J36" s="339"/>
      <c r="K36" s="243"/>
      <c r="L36" s="339"/>
      <c r="M36" s="243"/>
      <c r="N36" s="339"/>
      <c r="O36" s="243"/>
      <c r="P36" s="339"/>
      <c r="Q36" s="243"/>
      <c r="R36" s="339"/>
      <c r="S36" s="243"/>
      <c r="T36" s="339"/>
      <c r="U36" s="243"/>
      <c r="V36" s="339"/>
      <c r="W36" s="243"/>
      <c r="X36" s="339"/>
      <c r="Y36" s="243"/>
      <c r="Z36" s="339"/>
      <c r="AA36" s="243"/>
      <c r="AB36" s="339"/>
      <c r="AC36" s="243"/>
      <c r="AD36" s="339"/>
      <c r="AE36" s="243"/>
      <c r="AF36" s="339"/>
      <c r="AG36" s="243"/>
      <c r="AH36" s="339"/>
      <c r="AI36" s="243"/>
      <c r="AJ36" s="339"/>
      <c r="AK36" s="243"/>
      <c r="AL36" s="339"/>
      <c r="AM36" s="243"/>
      <c r="AN36" s="339"/>
      <c r="AO36" s="243"/>
      <c r="AP36" s="339"/>
      <c r="AQ36" s="243"/>
      <c r="AR36" s="339"/>
      <c r="AS36" s="243"/>
      <c r="AT36" s="339"/>
      <c r="AU36" s="243"/>
      <c r="AV36" s="339"/>
      <c r="AW36" s="243"/>
      <c r="AX36" s="339"/>
      <c r="AY36" s="243"/>
      <c r="AZ36" s="339"/>
      <c r="BA36" s="243"/>
      <c r="BB36" s="339"/>
      <c r="BC36" s="243"/>
      <c r="BD36" s="339"/>
      <c r="BE36" s="243"/>
      <c r="BF36" s="339"/>
      <c r="BG36" s="243"/>
      <c r="BH36" s="339"/>
      <c r="BI36" s="243"/>
      <c r="BJ36" s="339"/>
      <c r="BK36" s="243"/>
      <c r="BL36" s="339"/>
      <c r="BM36" s="243"/>
      <c r="BN36" s="339"/>
      <c r="BO36" s="243"/>
      <c r="BP36" s="339"/>
      <c r="BQ36" s="243"/>
      <c r="BR36" s="339"/>
      <c r="BS36" s="243"/>
      <c r="BT36" s="339"/>
      <c r="BU36" s="243"/>
      <c r="BV36" s="339"/>
      <c r="BW36" s="243"/>
      <c r="BX36" s="339"/>
      <c r="BY36" s="243"/>
      <c r="BZ36" s="339"/>
      <c r="CA36" s="243"/>
      <c r="CB36" s="339"/>
      <c r="CC36" s="243"/>
      <c r="CD36" s="339"/>
      <c r="CE36" s="243"/>
      <c r="CF36" s="339"/>
      <c r="CG36" s="243"/>
      <c r="CH36" s="339"/>
    </row>
    <row r="37" spans="1:86" s="11" customFormat="1" ht="10.5" customHeight="1">
      <c r="A37" s="359" t="s">
        <v>95</v>
      </c>
      <c r="B37" s="380" t="s">
        <v>88</v>
      </c>
      <c r="C37" s="243"/>
      <c r="D37" s="81"/>
      <c r="E37" s="243"/>
      <c r="F37" s="81"/>
      <c r="G37" s="243"/>
      <c r="H37" s="81"/>
      <c r="I37" s="243"/>
      <c r="J37" s="81"/>
      <c r="K37" s="243"/>
      <c r="L37" s="81"/>
      <c r="M37" s="243"/>
      <c r="N37" s="81"/>
      <c r="O37" s="243"/>
      <c r="P37" s="81"/>
      <c r="Q37" s="243"/>
      <c r="R37" s="81"/>
      <c r="S37" s="243"/>
      <c r="T37" s="81"/>
      <c r="U37" s="243"/>
      <c r="V37" s="81"/>
      <c r="W37" s="243"/>
      <c r="X37" s="81"/>
      <c r="Y37" s="243"/>
      <c r="Z37" s="81"/>
      <c r="AA37" s="243"/>
      <c r="AB37" s="361">
        <f>'3 Investitionen'!E12*-1</f>
        <v>0</v>
      </c>
      <c r="AC37" s="243"/>
      <c r="AD37" s="361">
        <f>AB37-SUM(D37:Z37)</f>
        <v>0</v>
      </c>
      <c r="AE37" s="243"/>
      <c r="AF37" s="81"/>
      <c r="AG37" s="243"/>
      <c r="AH37" s="81"/>
      <c r="AI37" s="243"/>
      <c r="AJ37" s="81"/>
      <c r="AK37" s="243"/>
      <c r="AL37" s="81"/>
      <c r="AM37" s="243"/>
      <c r="AN37" s="81"/>
      <c r="AO37" s="243"/>
      <c r="AP37" s="81"/>
      <c r="AQ37" s="243"/>
      <c r="AR37" s="81"/>
      <c r="AS37" s="243"/>
      <c r="AT37" s="81"/>
      <c r="AU37" s="243"/>
      <c r="AV37" s="81"/>
      <c r="AW37" s="243"/>
      <c r="AX37" s="81"/>
      <c r="AY37" s="243"/>
      <c r="AZ37" s="81"/>
      <c r="BA37" s="243"/>
      <c r="BB37" s="81"/>
      <c r="BC37" s="243"/>
      <c r="BD37" s="361">
        <f>'3 Investitionen'!G12*-1</f>
        <v>0</v>
      </c>
      <c r="BE37" s="243"/>
      <c r="BF37" s="361">
        <f>BD37-SUM(AF37:BB37)</f>
        <v>0</v>
      </c>
      <c r="BG37" s="243"/>
      <c r="BH37" s="81"/>
      <c r="BI37" s="243"/>
      <c r="BJ37" s="81"/>
      <c r="BK37" s="243"/>
      <c r="BL37" s="81"/>
      <c r="BM37" s="243"/>
      <c r="BN37" s="81"/>
      <c r="BO37" s="243"/>
      <c r="BP37" s="81"/>
      <c r="BQ37" s="243"/>
      <c r="BR37" s="81"/>
      <c r="BS37" s="243"/>
      <c r="BT37" s="81"/>
      <c r="BU37" s="243"/>
      <c r="BV37" s="81"/>
      <c r="BW37" s="243"/>
      <c r="BX37" s="81"/>
      <c r="BY37" s="243"/>
      <c r="BZ37" s="81"/>
      <c r="CA37" s="243"/>
      <c r="CB37" s="81"/>
      <c r="CC37" s="243"/>
      <c r="CD37" s="81"/>
      <c r="CE37" s="243"/>
      <c r="CF37" s="361">
        <f>'3 Investitionen'!I12*-1</f>
        <v>0</v>
      </c>
      <c r="CG37" s="243"/>
      <c r="CH37" s="361">
        <f>CF37-SUM(BH37:CD37)</f>
        <v>0</v>
      </c>
    </row>
    <row r="38" spans="1:86" s="11" customFormat="1" ht="10.5" customHeight="1">
      <c r="A38" s="362" t="s">
        <v>95</v>
      </c>
      <c r="B38" s="381" t="s">
        <v>89</v>
      </c>
      <c r="C38" s="243"/>
      <c r="D38" s="91"/>
      <c r="E38" s="243"/>
      <c r="F38" s="91"/>
      <c r="G38" s="243"/>
      <c r="H38" s="91"/>
      <c r="I38" s="243"/>
      <c r="J38" s="91"/>
      <c r="K38" s="243"/>
      <c r="L38" s="91"/>
      <c r="M38" s="243"/>
      <c r="N38" s="91"/>
      <c r="O38" s="243"/>
      <c r="P38" s="91"/>
      <c r="Q38" s="243"/>
      <c r="R38" s="91"/>
      <c r="S38" s="243"/>
      <c r="T38" s="91"/>
      <c r="U38" s="243"/>
      <c r="V38" s="91"/>
      <c r="W38" s="243"/>
      <c r="X38" s="91"/>
      <c r="Y38" s="243"/>
      <c r="Z38" s="91"/>
      <c r="AA38" s="243"/>
      <c r="AB38" s="361">
        <f>'3 Investitionen'!E41</f>
        <v>0</v>
      </c>
      <c r="AC38" s="243"/>
      <c r="AD38" s="361">
        <f>AB38-SUM(D38:Z38)</f>
        <v>0</v>
      </c>
      <c r="AE38" s="243"/>
      <c r="AF38" s="91"/>
      <c r="AG38" s="243"/>
      <c r="AH38" s="91"/>
      <c r="AI38" s="243"/>
      <c r="AJ38" s="91"/>
      <c r="AK38" s="243"/>
      <c r="AL38" s="91"/>
      <c r="AM38" s="243"/>
      <c r="AN38" s="91"/>
      <c r="AO38" s="243"/>
      <c r="AP38" s="91"/>
      <c r="AQ38" s="243"/>
      <c r="AR38" s="91"/>
      <c r="AS38" s="243"/>
      <c r="AT38" s="91"/>
      <c r="AU38" s="243"/>
      <c r="AV38" s="91"/>
      <c r="AW38" s="243"/>
      <c r="AX38" s="91"/>
      <c r="AY38" s="243"/>
      <c r="AZ38" s="91"/>
      <c r="BA38" s="243"/>
      <c r="BB38" s="91"/>
      <c r="BC38" s="243"/>
      <c r="BD38" s="361">
        <f>'3 Investitionen'!G41</f>
        <v>0</v>
      </c>
      <c r="BE38" s="243"/>
      <c r="BF38" s="361">
        <f>BD38-SUM(AF38:BB38)</f>
        <v>0</v>
      </c>
      <c r="BG38" s="243"/>
      <c r="BH38" s="91"/>
      <c r="BI38" s="243"/>
      <c r="BJ38" s="91"/>
      <c r="BK38" s="243"/>
      <c r="BL38" s="91"/>
      <c r="BM38" s="243"/>
      <c r="BN38" s="91"/>
      <c r="BO38" s="243"/>
      <c r="BP38" s="91"/>
      <c r="BQ38" s="243"/>
      <c r="BR38" s="91"/>
      <c r="BS38" s="243"/>
      <c r="BT38" s="91"/>
      <c r="BU38" s="243"/>
      <c r="BV38" s="91"/>
      <c r="BW38" s="243"/>
      <c r="BX38" s="91"/>
      <c r="BY38" s="243"/>
      <c r="BZ38" s="91"/>
      <c r="CA38" s="243"/>
      <c r="CB38" s="91"/>
      <c r="CC38" s="243"/>
      <c r="CD38" s="91"/>
      <c r="CE38" s="243"/>
      <c r="CF38" s="361">
        <f>'3 Investitionen'!I41</f>
        <v>0</v>
      </c>
      <c r="CG38" s="243"/>
      <c r="CH38" s="361">
        <f>CF38-SUM(BH38:CD38)</f>
        <v>0</v>
      </c>
    </row>
    <row r="39" spans="1:86" s="11" customFormat="1" ht="10.5" customHeight="1">
      <c r="A39" s="362" t="s">
        <v>70</v>
      </c>
      <c r="B39" s="381" t="s">
        <v>90</v>
      </c>
      <c r="C39" s="243"/>
      <c r="D39" s="91"/>
      <c r="E39" s="243"/>
      <c r="F39" s="91"/>
      <c r="G39" s="243"/>
      <c r="H39" s="91"/>
      <c r="I39" s="243"/>
      <c r="J39" s="91"/>
      <c r="K39" s="243"/>
      <c r="L39" s="91"/>
      <c r="M39" s="243"/>
      <c r="N39" s="91"/>
      <c r="O39" s="243"/>
      <c r="P39" s="91"/>
      <c r="Q39" s="243"/>
      <c r="R39" s="91"/>
      <c r="S39" s="243"/>
      <c r="T39" s="91"/>
      <c r="U39" s="243"/>
      <c r="V39" s="91"/>
      <c r="W39" s="243"/>
      <c r="X39" s="91"/>
      <c r="Y39" s="243"/>
      <c r="Z39" s="91"/>
      <c r="AA39" s="243"/>
      <c r="AB39" s="361">
        <f>'3 Investitionen'!E54</f>
        <v>0</v>
      </c>
      <c r="AC39" s="243"/>
      <c r="AD39" s="361">
        <f>AB39-SUM(D39:Z39)</f>
        <v>0</v>
      </c>
      <c r="AE39" s="243"/>
      <c r="AF39" s="91"/>
      <c r="AG39" s="243"/>
      <c r="AH39" s="91"/>
      <c r="AI39" s="243"/>
      <c r="AJ39" s="91"/>
      <c r="AK39" s="243"/>
      <c r="AL39" s="91"/>
      <c r="AM39" s="243"/>
      <c r="AN39" s="91"/>
      <c r="AO39" s="243"/>
      <c r="AP39" s="91"/>
      <c r="AQ39" s="243"/>
      <c r="AR39" s="91"/>
      <c r="AS39" s="243"/>
      <c r="AT39" s="91"/>
      <c r="AU39" s="243"/>
      <c r="AV39" s="91"/>
      <c r="AW39" s="243"/>
      <c r="AX39" s="91"/>
      <c r="AY39" s="243"/>
      <c r="AZ39" s="91"/>
      <c r="BA39" s="243"/>
      <c r="BB39" s="91"/>
      <c r="BC39" s="243"/>
      <c r="BD39" s="361">
        <f>'3 Investitionen'!G54</f>
        <v>0</v>
      </c>
      <c r="BE39" s="243"/>
      <c r="BF39" s="361">
        <f>BD39-SUM(AF39:BB39)</f>
        <v>0</v>
      </c>
      <c r="BG39" s="243"/>
      <c r="BH39" s="91"/>
      <c r="BI39" s="243"/>
      <c r="BJ39" s="91"/>
      <c r="BK39" s="243"/>
      <c r="BL39" s="91"/>
      <c r="BM39" s="243"/>
      <c r="BN39" s="91"/>
      <c r="BO39" s="243"/>
      <c r="BP39" s="91"/>
      <c r="BQ39" s="243"/>
      <c r="BR39" s="91"/>
      <c r="BS39" s="243"/>
      <c r="BT39" s="91"/>
      <c r="BU39" s="243"/>
      <c r="BV39" s="91"/>
      <c r="BW39" s="243"/>
      <c r="BX39" s="91"/>
      <c r="BY39" s="243"/>
      <c r="BZ39" s="91"/>
      <c r="CA39" s="243"/>
      <c r="CB39" s="91"/>
      <c r="CC39" s="243"/>
      <c r="CD39" s="91"/>
      <c r="CE39" s="243"/>
      <c r="CF39" s="361">
        <f>'3 Investitionen'!I54</f>
        <v>0</v>
      </c>
      <c r="CG39" s="243"/>
      <c r="CH39" s="361">
        <f>CF39-SUM(BH39:CD39)</f>
        <v>0</v>
      </c>
    </row>
    <row r="40" spans="1:86" s="11" customFormat="1" ht="3.75" customHeight="1">
      <c r="A40" s="243"/>
      <c r="B40" s="243"/>
      <c r="C40" s="243"/>
      <c r="D40" s="339"/>
      <c r="E40" s="243"/>
      <c r="F40" s="339"/>
      <c r="G40" s="243"/>
      <c r="H40" s="339"/>
      <c r="I40" s="243"/>
      <c r="J40" s="339"/>
      <c r="K40" s="243"/>
      <c r="L40" s="339"/>
      <c r="M40" s="243"/>
      <c r="N40" s="339"/>
      <c r="O40" s="243"/>
      <c r="P40" s="339"/>
      <c r="Q40" s="243"/>
      <c r="R40" s="339"/>
      <c r="S40" s="243"/>
      <c r="T40" s="339"/>
      <c r="U40" s="243"/>
      <c r="V40" s="339"/>
      <c r="W40" s="243"/>
      <c r="X40" s="339"/>
      <c r="Y40" s="243"/>
      <c r="Z40" s="339"/>
      <c r="AA40" s="243"/>
      <c r="AB40" s="339"/>
      <c r="AC40" s="243"/>
      <c r="AD40" s="339"/>
      <c r="AE40" s="243"/>
      <c r="AF40" s="339"/>
      <c r="AG40" s="243"/>
      <c r="AH40" s="339"/>
      <c r="AI40" s="243"/>
      <c r="AJ40" s="339"/>
      <c r="AK40" s="243"/>
      <c r="AL40" s="339"/>
      <c r="AM40" s="243"/>
      <c r="AN40" s="339"/>
      <c r="AO40" s="243"/>
      <c r="AP40" s="339"/>
      <c r="AQ40" s="243"/>
      <c r="AR40" s="339"/>
      <c r="AS40" s="243"/>
      <c r="AT40" s="339"/>
      <c r="AU40" s="243"/>
      <c r="AV40" s="339"/>
      <c r="AW40" s="243"/>
      <c r="AX40" s="339"/>
      <c r="AY40" s="243"/>
      <c r="AZ40" s="339"/>
      <c r="BA40" s="243"/>
      <c r="BB40" s="339"/>
      <c r="BC40" s="243"/>
      <c r="BD40" s="339"/>
      <c r="BE40" s="243"/>
      <c r="BF40" s="339"/>
      <c r="BG40" s="243"/>
      <c r="BH40" s="339"/>
      <c r="BI40" s="243"/>
      <c r="BJ40" s="339"/>
      <c r="BK40" s="243"/>
      <c r="BL40" s="339"/>
      <c r="BM40" s="243"/>
      <c r="BN40" s="339"/>
      <c r="BO40" s="243"/>
      <c r="BP40" s="339"/>
      <c r="BQ40" s="243"/>
      <c r="BR40" s="339"/>
      <c r="BS40" s="243"/>
      <c r="BT40" s="339"/>
      <c r="BU40" s="243"/>
      <c r="BV40" s="339"/>
      <c r="BW40" s="243"/>
      <c r="BX40" s="339"/>
      <c r="BY40" s="243"/>
      <c r="BZ40" s="339"/>
      <c r="CA40" s="243"/>
      <c r="CB40" s="339"/>
      <c r="CC40" s="243"/>
      <c r="CD40" s="339"/>
      <c r="CE40" s="243"/>
      <c r="CF40" s="339"/>
      <c r="CG40" s="243"/>
      <c r="CH40" s="339"/>
    </row>
    <row r="41" spans="1:86" s="39" customFormat="1" ht="12" customHeight="1">
      <c r="A41" s="356" t="s">
        <v>96</v>
      </c>
      <c r="B41" s="357" t="s">
        <v>7</v>
      </c>
      <c r="C41" s="358"/>
      <c r="D41" s="123">
        <f>D39-SUM(D37:D38)</f>
        <v>0</v>
      </c>
      <c r="E41" s="358"/>
      <c r="F41" s="123">
        <f>F39-SUM(F37:F38)</f>
        <v>0</v>
      </c>
      <c r="G41" s="358"/>
      <c r="H41" s="123">
        <f>H39-SUM(H37:H38)</f>
        <v>0</v>
      </c>
      <c r="I41" s="358"/>
      <c r="J41" s="123">
        <f>J39-SUM(J37:J38)</f>
        <v>0</v>
      </c>
      <c r="K41" s="358"/>
      <c r="L41" s="123">
        <f>L39-SUM(L37:L38)</f>
        <v>0</v>
      </c>
      <c r="M41" s="358"/>
      <c r="N41" s="123">
        <f>N39-SUM(N37:N38)</f>
        <v>0</v>
      </c>
      <c r="O41" s="358"/>
      <c r="P41" s="123">
        <f>P39-SUM(P37:P38)</f>
        <v>0</v>
      </c>
      <c r="Q41" s="358"/>
      <c r="R41" s="123">
        <f>R39-SUM(R37:R38)</f>
        <v>0</v>
      </c>
      <c r="S41" s="358"/>
      <c r="T41" s="123">
        <f>T39-SUM(T37:T38)</f>
        <v>0</v>
      </c>
      <c r="U41" s="358"/>
      <c r="V41" s="123">
        <f>V39-SUM(V37:V38)</f>
        <v>0</v>
      </c>
      <c r="W41" s="358"/>
      <c r="X41" s="123">
        <f>X39-SUM(X37:X38)</f>
        <v>0</v>
      </c>
      <c r="Y41" s="358"/>
      <c r="Z41" s="123">
        <f>Z39-SUM(Z37:Z38)</f>
        <v>0</v>
      </c>
      <c r="AA41" s="358"/>
      <c r="AB41" s="123">
        <f>AB39-SUM(AB37:AB38)</f>
        <v>0</v>
      </c>
      <c r="AC41" s="358"/>
      <c r="AD41" s="77"/>
      <c r="AE41" s="358"/>
      <c r="AF41" s="123">
        <f>AF39-SUM(AF37:AF38)</f>
        <v>0</v>
      </c>
      <c r="AG41" s="358"/>
      <c r="AH41" s="123">
        <f>AH39-SUM(AH37:AH38)</f>
        <v>0</v>
      </c>
      <c r="AI41" s="358"/>
      <c r="AJ41" s="123">
        <f>AJ39-SUM(AJ37:AJ38)</f>
        <v>0</v>
      </c>
      <c r="AK41" s="358"/>
      <c r="AL41" s="123">
        <f>AL39-SUM(AL37:AL38)</f>
        <v>0</v>
      </c>
      <c r="AM41" s="358"/>
      <c r="AN41" s="123">
        <f>AN39-SUM(AN37:AN38)</f>
        <v>0</v>
      </c>
      <c r="AO41" s="358"/>
      <c r="AP41" s="123">
        <f>AP39-SUM(AP37:AP38)</f>
        <v>0</v>
      </c>
      <c r="AQ41" s="358"/>
      <c r="AR41" s="123">
        <f>AR39-SUM(AR37:AR38)</f>
        <v>0</v>
      </c>
      <c r="AS41" s="358"/>
      <c r="AT41" s="123">
        <f>AT39-SUM(AT37:AT38)</f>
        <v>0</v>
      </c>
      <c r="AU41" s="358"/>
      <c r="AV41" s="123">
        <f>AV39-SUM(AV37:AV38)</f>
        <v>0</v>
      </c>
      <c r="AW41" s="358"/>
      <c r="AX41" s="123">
        <f>AX39-SUM(AX37:AX38)</f>
        <v>0</v>
      </c>
      <c r="AY41" s="358"/>
      <c r="AZ41" s="123">
        <f>AZ39-SUM(AZ37:AZ38)</f>
        <v>0</v>
      </c>
      <c r="BA41" s="358"/>
      <c r="BB41" s="123">
        <f>BB39-SUM(BB37:BB38)</f>
        <v>0</v>
      </c>
      <c r="BC41" s="358"/>
      <c r="BD41" s="123">
        <f>BD39-SUM(BD37:BD38)</f>
        <v>0</v>
      </c>
      <c r="BE41" s="358"/>
      <c r="BF41" s="77"/>
      <c r="BG41" s="358"/>
      <c r="BH41" s="123">
        <f>BH39-SUM(BH37:BH38)</f>
        <v>0</v>
      </c>
      <c r="BI41" s="358"/>
      <c r="BJ41" s="123">
        <f>BJ39-SUM(BJ37:BJ38)</f>
        <v>0</v>
      </c>
      <c r="BK41" s="358"/>
      <c r="BL41" s="123">
        <f>BL39-SUM(BL37:BL38)</f>
        <v>0</v>
      </c>
      <c r="BM41" s="358"/>
      <c r="BN41" s="123">
        <f>BN39-SUM(BN37:BN38)</f>
        <v>0</v>
      </c>
      <c r="BO41" s="358"/>
      <c r="BP41" s="123">
        <f>BP39-SUM(BP37:BP38)</f>
        <v>0</v>
      </c>
      <c r="BQ41" s="358"/>
      <c r="BR41" s="123">
        <f>BR39-SUM(BR37:BR38)</f>
        <v>0</v>
      </c>
      <c r="BS41" s="358"/>
      <c r="BT41" s="123">
        <f>BT39-SUM(BT37:BT38)</f>
        <v>0</v>
      </c>
      <c r="BU41" s="358"/>
      <c r="BV41" s="123">
        <f>BV39-SUM(BV37:BV38)</f>
        <v>0</v>
      </c>
      <c r="BW41" s="358"/>
      <c r="BX41" s="123">
        <f>BX39-SUM(BX37:BX38)</f>
        <v>0</v>
      </c>
      <c r="BY41" s="358"/>
      <c r="BZ41" s="123">
        <f>BZ39-SUM(BZ37:BZ38)</f>
        <v>0</v>
      </c>
      <c r="CA41" s="358"/>
      <c r="CB41" s="123">
        <f>CB39-SUM(CB37:CB38)</f>
        <v>0</v>
      </c>
      <c r="CC41" s="358"/>
      <c r="CD41" s="123">
        <f>CD39-SUM(CD37:CD38)</f>
        <v>0</v>
      </c>
      <c r="CE41" s="358"/>
      <c r="CF41" s="123">
        <f>CF39-SUM(CF37:CF38)</f>
        <v>0</v>
      </c>
      <c r="CG41" s="358"/>
      <c r="CH41" s="77"/>
    </row>
    <row r="42" spans="1:86" s="11" customFormat="1" ht="3.75" customHeight="1">
      <c r="A42" s="243"/>
      <c r="B42" s="243"/>
      <c r="C42" s="243"/>
      <c r="D42" s="339"/>
      <c r="E42" s="243"/>
      <c r="F42" s="339"/>
      <c r="G42" s="243"/>
      <c r="H42" s="339"/>
      <c r="I42" s="243"/>
      <c r="J42" s="339"/>
      <c r="K42" s="243"/>
      <c r="L42" s="339"/>
      <c r="M42" s="243"/>
      <c r="N42" s="339"/>
      <c r="O42" s="243"/>
      <c r="P42" s="339"/>
      <c r="Q42" s="243"/>
      <c r="R42" s="339"/>
      <c r="S42" s="243"/>
      <c r="T42" s="339"/>
      <c r="U42" s="243"/>
      <c r="V42" s="339"/>
      <c r="W42" s="243"/>
      <c r="X42" s="339"/>
      <c r="Y42" s="243"/>
      <c r="Z42" s="339"/>
      <c r="AA42" s="243"/>
      <c r="AB42" s="339"/>
      <c r="AC42" s="243"/>
      <c r="AD42" s="339"/>
      <c r="AE42" s="243"/>
      <c r="AF42" s="339"/>
      <c r="AG42" s="243"/>
      <c r="AH42" s="339"/>
      <c r="AI42" s="243"/>
      <c r="AJ42" s="339"/>
      <c r="AK42" s="243"/>
      <c r="AL42" s="339"/>
      <c r="AM42" s="243"/>
      <c r="AN42" s="339"/>
      <c r="AO42" s="243"/>
      <c r="AP42" s="339"/>
      <c r="AQ42" s="243"/>
      <c r="AR42" s="339"/>
      <c r="AS42" s="243"/>
      <c r="AT42" s="339"/>
      <c r="AU42" s="243"/>
      <c r="AV42" s="339"/>
      <c r="AW42" s="243"/>
      <c r="AX42" s="339"/>
      <c r="AY42" s="243"/>
      <c r="AZ42" s="339"/>
      <c r="BA42" s="243"/>
      <c r="BB42" s="339"/>
      <c r="BC42" s="243"/>
      <c r="BD42" s="339"/>
      <c r="BE42" s="243"/>
      <c r="BF42" s="339"/>
      <c r="BG42" s="243"/>
      <c r="BH42" s="339"/>
      <c r="BI42" s="243"/>
      <c r="BJ42" s="339"/>
      <c r="BK42" s="243"/>
      <c r="BL42" s="339"/>
      <c r="BM42" s="243"/>
      <c r="BN42" s="339"/>
      <c r="BO42" s="243"/>
      <c r="BP42" s="339"/>
      <c r="BQ42" s="243"/>
      <c r="BR42" s="339"/>
      <c r="BS42" s="243"/>
      <c r="BT42" s="339"/>
      <c r="BU42" s="243"/>
      <c r="BV42" s="339"/>
      <c r="BW42" s="243"/>
      <c r="BX42" s="339"/>
      <c r="BY42" s="243"/>
      <c r="BZ42" s="339"/>
      <c r="CA42" s="243"/>
      <c r="CB42" s="339"/>
      <c r="CC42" s="243"/>
      <c r="CD42" s="339"/>
      <c r="CE42" s="243"/>
      <c r="CF42" s="339"/>
      <c r="CG42" s="243"/>
      <c r="CH42" s="339"/>
    </row>
    <row r="43" spans="1:86" s="11" customFormat="1" ht="10.5" customHeight="1">
      <c r="A43" s="359" t="s">
        <v>95</v>
      </c>
      <c r="B43" s="380" t="s">
        <v>92</v>
      </c>
      <c r="C43" s="243"/>
      <c r="D43" s="81"/>
      <c r="E43" s="243"/>
      <c r="F43" s="81"/>
      <c r="G43" s="243"/>
      <c r="H43" s="81"/>
      <c r="I43" s="243"/>
      <c r="J43" s="81"/>
      <c r="K43" s="243"/>
      <c r="L43" s="81"/>
      <c r="M43" s="243"/>
      <c r="N43" s="81"/>
      <c r="O43" s="243"/>
      <c r="P43" s="81"/>
      <c r="Q43" s="243"/>
      <c r="R43" s="81"/>
      <c r="S43" s="243"/>
      <c r="T43" s="81"/>
      <c r="U43" s="243"/>
      <c r="V43" s="81"/>
      <c r="W43" s="243"/>
      <c r="X43" s="81"/>
      <c r="Y43" s="243"/>
      <c r="Z43" s="81"/>
      <c r="AA43" s="243"/>
      <c r="AB43" s="361">
        <f>(IF(('4 Finanzierung'!C22-'4 Finanzierung'!E22)&gt;0,('4 Finanzierung'!C22-'4 Finanzierung'!E22),0))+(IF(('4 Finanzierung'!C31-'4 Finanzierung'!E31)&gt;0,('4 Finanzierung'!C31-'4 Finanzierung'!E31),0))+(IF(('4 Finanzierung'!C35-'4 Finanzierung'!E35)&gt;0,('4 Finanzierung'!C35-'4 Finanzierung'!E35),0))</f>
        <v>0</v>
      </c>
      <c r="AC43" s="243"/>
      <c r="AD43" s="361">
        <f>AB43-SUM(D43:Z43)</f>
        <v>0</v>
      </c>
      <c r="AE43" s="243"/>
      <c r="AF43" s="81"/>
      <c r="AG43" s="243"/>
      <c r="AH43" s="81"/>
      <c r="AI43" s="243"/>
      <c r="AJ43" s="81"/>
      <c r="AK43" s="243"/>
      <c r="AL43" s="81"/>
      <c r="AM43" s="243"/>
      <c r="AN43" s="81"/>
      <c r="AO43" s="243"/>
      <c r="AP43" s="81"/>
      <c r="AQ43" s="243"/>
      <c r="AR43" s="81"/>
      <c r="AS43" s="243"/>
      <c r="AT43" s="81"/>
      <c r="AU43" s="243"/>
      <c r="AV43" s="81"/>
      <c r="AW43" s="243"/>
      <c r="AX43" s="81"/>
      <c r="AY43" s="243"/>
      <c r="AZ43" s="81"/>
      <c r="BA43" s="243"/>
      <c r="BB43" s="81"/>
      <c r="BC43" s="243"/>
      <c r="BD43" s="361">
        <f>(IF(('4 Finanzierung'!E22-'4 Finanzierung'!G22)&gt;0,('4 Finanzierung'!E22-'4 Finanzierung'!G22),0))+(IF(('4 Finanzierung'!E31-'4 Finanzierung'!G31)&gt;0,('4 Finanzierung'!E31-'4 Finanzierung'!G31),0))+(IF(('4 Finanzierung'!E35-'4 Finanzierung'!G35)&gt;0,('4 Finanzierung'!E35-'4 Finanzierung'!G35),0))</f>
        <v>0</v>
      </c>
      <c r="BE43" s="243"/>
      <c r="BF43" s="361">
        <f>BD43-SUM(AF43:BB43)</f>
        <v>0</v>
      </c>
      <c r="BG43" s="243"/>
      <c r="BH43" s="81"/>
      <c r="BI43" s="243"/>
      <c r="BJ43" s="81"/>
      <c r="BK43" s="243"/>
      <c r="BL43" s="81"/>
      <c r="BM43" s="243"/>
      <c r="BN43" s="81"/>
      <c r="BO43" s="243"/>
      <c r="BP43" s="81"/>
      <c r="BQ43" s="243"/>
      <c r="BR43" s="81"/>
      <c r="BS43" s="243"/>
      <c r="BT43" s="81"/>
      <c r="BU43" s="243"/>
      <c r="BV43" s="81"/>
      <c r="BW43" s="243"/>
      <c r="BX43" s="81"/>
      <c r="BY43" s="243"/>
      <c r="BZ43" s="81"/>
      <c r="CA43" s="243"/>
      <c r="CB43" s="81"/>
      <c r="CC43" s="243"/>
      <c r="CD43" s="81"/>
      <c r="CE43" s="243"/>
      <c r="CF43" s="361">
        <f>(IF(('4 Finanzierung'!G22-'4 Finanzierung'!I22)&gt;0,('4 Finanzierung'!G22-'4 Finanzierung'!I22),0))+(IF(('4 Finanzierung'!G31-'4 Finanzierung'!I31)&gt;0,('4 Finanzierung'!G31-'4 Finanzierung'!I31),0))+(IF(('4 Finanzierung'!G35-'4 Finanzierung'!I35)&gt;0,('4 Finanzierung'!G35-'4 Finanzierung'!I35),0))</f>
        <v>0</v>
      </c>
      <c r="CG43" s="243"/>
      <c r="CH43" s="361">
        <f>CF43-SUM(BH43:CD43)</f>
        <v>0</v>
      </c>
    </row>
    <row r="44" spans="1:86" s="11" customFormat="1" ht="10.5" customHeight="1">
      <c r="A44" s="362" t="s">
        <v>95</v>
      </c>
      <c r="B44" s="381" t="s">
        <v>273</v>
      </c>
      <c r="C44" s="243"/>
      <c r="D44" s="361"/>
      <c r="E44" s="243"/>
      <c r="F44" s="361"/>
      <c r="G44" s="243"/>
      <c r="H44" s="361"/>
      <c r="I44" s="243"/>
      <c r="J44" s="361"/>
      <c r="K44" s="243"/>
      <c r="L44" s="361"/>
      <c r="M44" s="243"/>
      <c r="N44" s="361"/>
      <c r="O44" s="243"/>
      <c r="P44" s="361">
        <f>'4 Finanzierung'!E45</f>
        <v>0</v>
      </c>
      <c r="Q44" s="243"/>
      <c r="R44" s="361"/>
      <c r="S44" s="243"/>
      <c r="T44" s="361"/>
      <c r="U44" s="243"/>
      <c r="V44" s="361"/>
      <c r="W44" s="243"/>
      <c r="X44" s="361"/>
      <c r="Y44" s="243"/>
      <c r="Z44" s="361"/>
      <c r="AA44" s="243"/>
      <c r="AB44" s="361">
        <f>P44</f>
        <v>0</v>
      </c>
      <c r="AC44" s="243"/>
      <c r="AD44" s="361">
        <f>AB44-SUM(D44:Z44)</f>
        <v>0</v>
      </c>
      <c r="AE44" s="243"/>
      <c r="AF44" s="361"/>
      <c r="AG44" s="243"/>
      <c r="AH44" s="361"/>
      <c r="AI44" s="243"/>
      <c r="AJ44" s="361"/>
      <c r="AK44" s="243"/>
      <c r="AL44" s="361"/>
      <c r="AM44" s="243"/>
      <c r="AN44" s="361"/>
      <c r="AO44" s="243"/>
      <c r="AP44" s="361"/>
      <c r="AQ44" s="243"/>
      <c r="AR44" s="361">
        <f>'4 Finanzierung'!G45</f>
        <v>0</v>
      </c>
      <c r="AS44" s="243"/>
      <c r="AT44" s="361"/>
      <c r="AU44" s="243"/>
      <c r="AV44" s="361"/>
      <c r="AW44" s="243"/>
      <c r="AX44" s="361"/>
      <c r="AY44" s="243"/>
      <c r="AZ44" s="361"/>
      <c r="BA44" s="243"/>
      <c r="BB44" s="361"/>
      <c r="BC44" s="243"/>
      <c r="BD44" s="361">
        <f>AR44</f>
        <v>0</v>
      </c>
      <c r="BE44" s="243"/>
      <c r="BF44" s="361">
        <f>BD44-SUM(AF44:BB44)</f>
        <v>0</v>
      </c>
      <c r="BG44" s="243"/>
      <c r="BH44" s="361"/>
      <c r="BI44" s="243"/>
      <c r="BJ44" s="361"/>
      <c r="BK44" s="243"/>
      <c r="BL44" s="361"/>
      <c r="BM44" s="243"/>
      <c r="BN44" s="361"/>
      <c r="BO44" s="243"/>
      <c r="BP44" s="361"/>
      <c r="BQ44" s="243"/>
      <c r="BR44" s="361"/>
      <c r="BS44" s="243"/>
      <c r="BT44" s="361">
        <f>'4 Finanzierung'!I45</f>
        <v>0</v>
      </c>
      <c r="BU44" s="243"/>
      <c r="BV44" s="361"/>
      <c r="BW44" s="243"/>
      <c r="BX44" s="361"/>
      <c r="BY44" s="243"/>
      <c r="BZ44" s="361"/>
      <c r="CA44" s="243"/>
      <c r="CB44" s="361"/>
      <c r="CC44" s="243"/>
      <c r="CD44" s="361"/>
      <c r="CE44" s="243"/>
      <c r="CF44" s="361">
        <f>BT44</f>
        <v>0</v>
      </c>
      <c r="CG44" s="243"/>
      <c r="CH44" s="361">
        <f>CF44-SUM(BH44:CD44)</f>
        <v>0</v>
      </c>
    </row>
    <row r="45" spans="1:86" s="11" customFormat="1" ht="10.5" customHeight="1">
      <c r="A45" s="362" t="s">
        <v>70</v>
      </c>
      <c r="B45" s="381" t="s">
        <v>93</v>
      </c>
      <c r="C45" s="243"/>
      <c r="D45" s="91"/>
      <c r="E45" s="243"/>
      <c r="F45" s="91"/>
      <c r="G45" s="243"/>
      <c r="H45" s="91"/>
      <c r="I45" s="243"/>
      <c r="J45" s="91"/>
      <c r="K45" s="243"/>
      <c r="L45" s="91"/>
      <c r="M45" s="243"/>
      <c r="N45" s="91"/>
      <c r="O45" s="243"/>
      <c r="P45" s="91"/>
      <c r="Q45" s="243"/>
      <c r="R45" s="91"/>
      <c r="S45" s="243"/>
      <c r="T45" s="91"/>
      <c r="U45" s="243"/>
      <c r="V45" s="91"/>
      <c r="W45" s="243"/>
      <c r="X45" s="91"/>
      <c r="Y45" s="243"/>
      <c r="Z45" s="91"/>
      <c r="AA45" s="243"/>
      <c r="AB45" s="361">
        <f>(IF(('4 Finanzierung'!C22-'4 Finanzierung'!E22)&lt;0,('4 Finanzierung'!E22-'4 Finanzierung'!C22),0))+(IF(('4 Finanzierung'!C31-'4 Finanzierung'!E31)&lt;0,('4 Finanzierung'!E31-'4 Finanzierung'!C31),0))+(IF(('4 Finanzierung'!C35-'4 Finanzierung'!E35)&lt;0,('4 Finanzierung'!E35-'4 Finanzierung'!C35),0))</f>
        <v>0</v>
      </c>
      <c r="AC45" s="243"/>
      <c r="AD45" s="361">
        <f>AB45-SUM(D45:Z45)</f>
        <v>0</v>
      </c>
      <c r="AE45" s="243"/>
      <c r="AF45" s="91"/>
      <c r="AG45" s="243"/>
      <c r="AH45" s="91"/>
      <c r="AI45" s="243"/>
      <c r="AJ45" s="91"/>
      <c r="AK45" s="243"/>
      <c r="AL45" s="91"/>
      <c r="AM45" s="243"/>
      <c r="AN45" s="91"/>
      <c r="AO45" s="243"/>
      <c r="AP45" s="91"/>
      <c r="AQ45" s="243"/>
      <c r="AR45" s="91"/>
      <c r="AS45" s="243"/>
      <c r="AT45" s="91"/>
      <c r="AU45" s="243"/>
      <c r="AV45" s="91"/>
      <c r="AW45" s="243"/>
      <c r="AX45" s="91"/>
      <c r="AY45" s="243"/>
      <c r="AZ45" s="91"/>
      <c r="BA45" s="243"/>
      <c r="BB45" s="91"/>
      <c r="BC45" s="243"/>
      <c r="BD45" s="361">
        <f>(IF(('4 Finanzierung'!E22-'4 Finanzierung'!G22)&lt;0,('4 Finanzierung'!G22-'4 Finanzierung'!E22),0))+(IF(('4 Finanzierung'!E31-'4 Finanzierung'!G31)&lt;0,('4 Finanzierung'!G31-'4 Finanzierung'!E31),0))+(IF(('4 Finanzierung'!E35-'4 Finanzierung'!G35)&lt;0,('4 Finanzierung'!G35-'4 Finanzierung'!E35),0))</f>
        <v>0</v>
      </c>
      <c r="BE45" s="243"/>
      <c r="BF45" s="361">
        <f>BD45-SUM(AF45:BB45)</f>
        <v>0</v>
      </c>
      <c r="BG45" s="243"/>
      <c r="BH45" s="91"/>
      <c r="BI45" s="243"/>
      <c r="BJ45" s="91"/>
      <c r="BK45" s="243"/>
      <c r="BL45" s="91"/>
      <c r="BM45" s="243"/>
      <c r="BN45" s="91"/>
      <c r="BO45" s="243"/>
      <c r="BP45" s="91"/>
      <c r="BQ45" s="243"/>
      <c r="BR45" s="91"/>
      <c r="BS45" s="243"/>
      <c r="BT45" s="91"/>
      <c r="BU45" s="243"/>
      <c r="BV45" s="91"/>
      <c r="BW45" s="243"/>
      <c r="BX45" s="91"/>
      <c r="BY45" s="243"/>
      <c r="BZ45" s="91"/>
      <c r="CA45" s="243"/>
      <c r="CB45" s="91"/>
      <c r="CC45" s="243"/>
      <c r="CD45" s="91"/>
      <c r="CE45" s="243"/>
      <c r="CF45" s="361">
        <f>(IF(('4 Finanzierung'!G22-'4 Finanzierung'!I22)&lt;0,('4 Finanzierung'!I22-'4 Finanzierung'!G22),0))+(IF(('4 Finanzierung'!G31-'4 Finanzierung'!I31)&lt;0,('4 Finanzierung'!I31-'4 Finanzierung'!G31),0))+(IF(('4 Finanzierung'!G35-'4 Finanzierung'!I35)&lt;0,('4 Finanzierung'!I35-'4 Finanzierung'!G35),0))</f>
        <v>0</v>
      </c>
      <c r="CG45" s="243"/>
      <c r="CH45" s="361">
        <f>CF45-SUM(BH45:CD45)</f>
        <v>0</v>
      </c>
    </row>
    <row r="46" spans="1:86" s="11" customFormat="1" ht="3.75" customHeight="1">
      <c r="A46" s="243"/>
      <c r="B46" s="243"/>
      <c r="C46" s="243"/>
      <c r="D46" s="339"/>
      <c r="E46" s="243"/>
      <c r="F46" s="339"/>
      <c r="G46" s="243"/>
      <c r="H46" s="339"/>
      <c r="I46" s="243"/>
      <c r="J46" s="339"/>
      <c r="K46" s="243"/>
      <c r="L46" s="339"/>
      <c r="M46" s="243"/>
      <c r="N46" s="339"/>
      <c r="O46" s="243"/>
      <c r="P46" s="339"/>
      <c r="Q46" s="243"/>
      <c r="R46" s="339"/>
      <c r="S46" s="243"/>
      <c r="T46" s="339"/>
      <c r="U46" s="243"/>
      <c r="V46" s="339"/>
      <c r="W46" s="243"/>
      <c r="X46" s="339"/>
      <c r="Y46" s="243"/>
      <c r="Z46" s="339"/>
      <c r="AA46" s="243"/>
      <c r="AB46" s="339"/>
      <c r="AC46" s="243"/>
      <c r="AD46" s="339"/>
      <c r="AE46" s="243"/>
      <c r="AF46" s="339"/>
      <c r="AG46" s="243"/>
      <c r="AH46" s="339"/>
      <c r="AI46" s="243"/>
      <c r="AJ46" s="339"/>
      <c r="AK46" s="243"/>
      <c r="AL46" s="339"/>
      <c r="AM46" s="243"/>
      <c r="AN46" s="339"/>
      <c r="AO46" s="243"/>
      <c r="AP46" s="339"/>
      <c r="AQ46" s="243"/>
      <c r="AR46" s="339"/>
      <c r="AS46" s="243"/>
      <c r="AT46" s="339"/>
      <c r="AU46" s="243"/>
      <c r="AV46" s="339"/>
      <c r="AW46" s="243"/>
      <c r="AX46" s="339"/>
      <c r="AY46" s="243"/>
      <c r="AZ46" s="339"/>
      <c r="BA46" s="243"/>
      <c r="BB46" s="339"/>
      <c r="BC46" s="243"/>
      <c r="BD46" s="339"/>
      <c r="BE46" s="243"/>
      <c r="BF46" s="339"/>
      <c r="BG46" s="243"/>
      <c r="BH46" s="339"/>
      <c r="BI46" s="243"/>
      <c r="BJ46" s="339"/>
      <c r="BK46" s="243"/>
      <c r="BL46" s="339"/>
      <c r="BM46" s="243"/>
      <c r="BN46" s="339"/>
      <c r="BO46" s="243"/>
      <c r="BP46" s="339"/>
      <c r="BQ46" s="243"/>
      <c r="BR46" s="339"/>
      <c r="BS46" s="243"/>
      <c r="BT46" s="339"/>
      <c r="BU46" s="243"/>
      <c r="BV46" s="339"/>
      <c r="BW46" s="243"/>
      <c r="BX46" s="339"/>
      <c r="BY46" s="243"/>
      <c r="BZ46" s="339"/>
      <c r="CA46" s="243"/>
      <c r="CB46" s="339"/>
      <c r="CC46" s="243"/>
      <c r="CD46" s="339"/>
      <c r="CE46" s="243"/>
      <c r="CF46" s="339"/>
      <c r="CG46" s="243"/>
      <c r="CH46" s="339"/>
    </row>
    <row r="47" spans="1:86" s="39" customFormat="1" ht="12" customHeight="1">
      <c r="A47" s="356" t="s">
        <v>96</v>
      </c>
      <c r="B47" s="357" t="s">
        <v>29</v>
      </c>
      <c r="C47" s="358"/>
      <c r="D47" s="123">
        <f>D45-D43-D44</f>
        <v>0</v>
      </c>
      <c r="E47" s="358"/>
      <c r="F47" s="123">
        <f>F45-F43-F44</f>
        <v>0</v>
      </c>
      <c r="G47" s="358"/>
      <c r="H47" s="123">
        <f>H45-H43-H44</f>
        <v>0</v>
      </c>
      <c r="I47" s="358"/>
      <c r="J47" s="123">
        <f>J45-J43-J44</f>
        <v>0</v>
      </c>
      <c r="K47" s="358"/>
      <c r="L47" s="123">
        <f>L45-L43-L44</f>
        <v>0</v>
      </c>
      <c r="M47" s="358"/>
      <c r="N47" s="123">
        <f>N45-N43-N44</f>
        <v>0</v>
      </c>
      <c r="O47" s="358"/>
      <c r="P47" s="123">
        <f>P45-P43-P44</f>
        <v>0</v>
      </c>
      <c r="Q47" s="358"/>
      <c r="R47" s="123">
        <f>R45-R43-R44</f>
        <v>0</v>
      </c>
      <c r="S47" s="358"/>
      <c r="T47" s="123">
        <f>T45-T43-T44</f>
        <v>0</v>
      </c>
      <c r="U47" s="358"/>
      <c r="V47" s="123">
        <f>V45-V43-V44</f>
        <v>0</v>
      </c>
      <c r="W47" s="358"/>
      <c r="X47" s="123">
        <f>X45-X43-X44</f>
        <v>0</v>
      </c>
      <c r="Y47" s="358"/>
      <c r="Z47" s="123">
        <f>Z45-Z43-Z44</f>
        <v>0</v>
      </c>
      <c r="AA47" s="358"/>
      <c r="AB47" s="123">
        <f>AB45-AB43-AB44</f>
        <v>0</v>
      </c>
      <c r="AC47" s="358"/>
      <c r="AD47" s="77"/>
      <c r="AE47" s="358"/>
      <c r="AF47" s="123">
        <f>AF45-AF43-AF44</f>
        <v>0</v>
      </c>
      <c r="AG47" s="358"/>
      <c r="AH47" s="123">
        <f>AH45-AH43-AH44</f>
        <v>0</v>
      </c>
      <c r="AI47" s="358"/>
      <c r="AJ47" s="123">
        <f>AJ45-AJ43-AJ44</f>
        <v>0</v>
      </c>
      <c r="AK47" s="358"/>
      <c r="AL47" s="123">
        <f>AL45-AL43-AL44</f>
        <v>0</v>
      </c>
      <c r="AM47" s="358"/>
      <c r="AN47" s="123">
        <f>AN45-AN43-AN44</f>
        <v>0</v>
      </c>
      <c r="AO47" s="358"/>
      <c r="AP47" s="123">
        <f>AP45-AP43-AP44</f>
        <v>0</v>
      </c>
      <c r="AQ47" s="358"/>
      <c r="AR47" s="123">
        <f>AR45-AR43-AR44</f>
        <v>0</v>
      </c>
      <c r="AS47" s="358"/>
      <c r="AT47" s="123">
        <f>AT45-AT43-AT44</f>
        <v>0</v>
      </c>
      <c r="AU47" s="358"/>
      <c r="AV47" s="123">
        <f>AV45-AV43-AV44</f>
        <v>0</v>
      </c>
      <c r="AW47" s="358"/>
      <c r="AX47" s="123">
        <f>AX45-AX43-AX44</f>
        <v>0</v>
      </c>
      <c r="AY47" s="358"/>
      <c r="AZ47" s="123">
        <f>AZ45-AZ43-AZ44</f>
        <v>0</v>
      </c>
      <c r="BA47" s="358"/>
      <c r="BB47" s="123">
        <f>BB45-BB43-BB44</f>
        <v>0</v>
      </c>
      <c r="BC47" s="358"/>
      <c r="BD47" s="123">
        <f>BD45-BD43-BD44</f>
        <v>0</v>
      </c>
      <c r="BE47" s="358"/>
      <c r="BF47" s="77"/>
      <c r="BG47" s="358"/>
      <c r="BH47" s="123">
        <f>BH45-BH43-BH44</f>
        <v>0</v>
      </c>
      <c r="BI47" s="358"/>
      <c r="BJ47" s="123">
        <f>BJ45-BJ43-BJ44</f>
        <v>0</v>
      </c>
      <c r="BK47" s="358"/>
      <c r="BL47" s="123">
        <f>BL45-BL43-BL44</f>
        <v>0</v>
      </c>
      <c r="BM47" s="358"/>
      <c r="BN47" s="123">
        <f>BN45-BN43-BN44</f>
        <v>0</v>
      </c>
      <c r="BO47" s="358"/>
      <c r="BP47" s="123">
        <f>BP45-BP43-BP44</f>
        <v>0</v>
      </c>
      <c r="BQ47" s="358"/>
      <c r="BR47" s="123">
        <f>BR45-BR43-BR44</f>
        <v>0</v>
      </c>
      <c r="BS47" s="358"/>
      <c r="BT47" s="123">
        <f>BT45-BT43-BT44</f>
        <v>0</v>
      </c>
      <c r="BU47" s="358"/>
      <c r="BV47" s="123">
        <f>BV45-BV43-BV44</f>
        <v>0</v>
      </c>
      <c r="BW47" s="358"/>
      <c r="BX47" s="123">
        <f>BX45-BX43-BX44</f>
        <v>0</v>
      </c>
      <c r="BY47" s="358"/>
      <c r="BZ47" s="123">
        <f>BZ45-BZ43-BZ44</f>
        <v>0</v>
      </c>
      <c r="CA47" s="358"/>
      <c r="CB47" s="123">
        <f>CB45-CB43-CB44</f>
        <v>0</v>
      </c>
      <c r="CC47" s="358"/>
      <c r="CD47" s="123">
        <f>CD45-CD43-CD44</f>
        <v>0</v>
      </c>
      <c r="CE47" s="358"/>
      <c r="CF47" s="123">
        <f>CF45-CF43-CF44</f>
        <v>0</v>
      </c>
      <c r="CG47" s="358"/>
      <c r="CH47" s="77"/>
    </row>
    <row r="48" spans="1:86" s="11" customFormat="1" ht="3.75" customHeight="1">
      <c r="A48" s="243"/>
      <c r="B48" s="243"/>
      <c r="C48" s="243"/>
      <c r="D48" s="339"/>
      <c r="E48" s="243"/>
      <c r="F48" s="339"/>
      <c r="G48" s="243"/>
      <c r="H48" s="339"/>
      <c r="I48" s="243"/>
      <c r="J48" s="339"/>
      <c r="K48" s="243"/>
      <c r="L48" s="339"/>
      <c r="M48" s="243"/>
      <c r="N48" s="339"/>
      <c r="O48" s="243"/>
      <c r="P48" s="339"/>
      <c r="Q48" s="243"/>
      <c r="R48" s="339"/>
      <c r="S48" s="243"/>
      <c r="T48" s="339"/>
      <c r="U48" s="243"/>
      <c r="V48" s="339"/>
      <c r="W48" s="243"/>
      <c r="X48" s="339"/>
      <c r="Y48" s="243"/>
      <c r="Z48" s="339"/>
      <c r="AA48" s="243"/>
      <c r="AB48" s="339"/>
      <c r="AC48" s="243"/>
      <c r="AD48" s="339"/>
      <c r="AE48" s="243"/>
      <c r="AF48" s="339"/>
      <c r="AG48" s="243"/>
      <c r="AH48" s="339"/>
      <c r="AI48" s="243"/>
      <c r="AJ48" s="339"/>
      <c r="AK48" s="243"/>
      <c r="AL48" s="339"/>
      <c r="AM48" s="243"/>
      <c r="AN48" s="339"/>
      <c r="AO48" s="243"/>
      <c r="AP48" s="339"/>
      <c r="AQ48" s="243"/>
      <c r="AR48" s="339"/>
      <c r="AS48" s="243"/>
      <c r="AT48" s="339"/>
      <c r="AU48" s="243"/>
      <c r="AV48" s="339"/>
      <c r="AW48" s="243"/>
      <c r="AX48" s="339"/>
      <c r="AY48" s="243"/>
      <c r="AZ48" s="339"/>
      <c r="BA48" s="243"/>
      <c r="BB48" s="339"/>
      <c r="BC48" s="243"/>
      <c r="BD48" s="339"/>
      <c r="BE48" s="243"/>
      <c r="BF48" s="339"/>
      <c r="BG48" s="243"/>
      <c r="BH48" s="339"/>
      <c r="BI48" s="243"/>
      <c r="BJ48" s="339"/>
      <c r="BK48" s="243"/>
      <c r="BL48" s="339"/>
      <c r="BM48" s="243"/>
      <c r="BN48" s="339"/>
      <c r="BO48" s="243"/>
      <c r="BP48" s="339"/>
      <c r="BQ48" s="243"/>
      <c r="BR48" s="339"/>
      <c r="BS48" s="243"/>
      <c r="BT48" s="339"/>
      <c r="BU48" s="243"/>
      <c r="BV48" s="339"/>
      <c r="BW48" s="243"/>
      <c r="BX48" s="339"/>
      <c r="BY48" s="243"/>
      <c r="BZ48" s="339"/>
      <c r="CA48" s="243"/>
      <c r="CB48" s="339"/>
      <c r="CC48" s="243"/>
      <c r="CD48" s="339"/>
      <c r="CE48" s="243"/>
      <c r="CF48" s="339"/>
      <c r="CG48" s="243"/>
      <c r="CH48" s="339"/>
    </row>
    <row r="49" spans="1:86" s="39" customFormat="1" ht="12" customHeight="1">
      <c r="A49" s="356" t="s">
        <v>96</v>
      </c>
      <c r="B49" s="357" t="s">
        <v>300</v>
      </c>
      <c r="C49" s="358"/>
      <c r="D49" s="123">
        <f>D35+D41+D47</f>
        <v>0</v>
      </c>
      <c r="E49" s="358"/>
      <c r="F49" s="123">
        <f>F35+F41+F47</f>
        <v>0</v>
      </c>
      <c r="G49" s="358"/>
      <c r="H49" s="123">
        <f>H35+H41+H47</f>
        <v>0</v>
      </c>
      <c r="I49" s="358"/>
      <c r="J49" s="123">
        <f>J35+J41+J47</f>
        <v>0</v>
      </c>
      <c r="K49" s="358"/>
      <c r="L49" s="123">
        <f>L35+L41+L47</f>
        <v>0</v>
      </c>
      <c r="M49" s="358"/>
      <c r="N49" s="123">
        <f>N35+N41+N47</f>
        <v>0</v>
      </c>
      <c r="O49" s="358"/>
      <c r="P49" s="123">
        <f>P35+P41+P47</f>
        <v>0</v>
      </c>
      <c r="Q49" s="358"/>
      <c r="R49" s="123">
        <f>R35+R41+R47</f>
        <v>0</v>
      </c>
      <c r="S49" s="358"/>
      <c r="T49" s="123">
        <f>T35+T41+T47</f>
        <v>0</v>
      </c>
      <c r="U49" s="358"/>
      <c r="V49" s="123">
        <f>V35+V41+V47</f>
        <v>0</v>
      </c>
      <c r="W49" s="358"/>
      <c r="X49" s="123">
        <f>X35+X41+X47</f>
        <v>0</v>
      </c>
      <c r="Y49" s="358"/>
      <c r="Z49" s="123">
        <f>Z35+Z41+Z47</f>
        <v>0</v>
      </c>
      <c r="AA49" s="358"/>
      <c r="AB49" s="123">
        <f>AB35+AB41+AB47</f>
        <v>0</v>
      </c>
      <c r="AC49" s="358"/>
      <c r="AD49" s="77"/>
      <c r="AE49" s="358"/>
      <c r="AF49" s="123">
        <f>AF35+AF41+AF47</f>
        <v>0</v>
      </c>
      <c r="AG49" s="358"/>
      <c r="AH49" s="123">
        <f>AH35+AH41+AH47</f>
        <v>0</v>
      </c>
      <c r="AI49" s="358"/>
      <c r="AJ49" s="123">
        <f>AJ35+AJ41+AJ47</f>
        <v>0</v>
      </c>
      <c r="AK49" s="358"/>
      <c r="AL49" s="123">
        <f>AL35+AL41+AL47</f>
        <v>0</v>
      </c>
      <c r="AM49" s="358"/>
      <c r="AN49" s="123">
        <f>AN35+AN41+AN47</f>
        <v>0</v>
      </c>
      <c r="AO49" s="358"/>
      <c r="AP49" s="123">
        <f>AP35+AP41+AP47</f>
        <v>0</v>
      </c>
      <c r="AQ49" s="358"/>
      <c r="AR49" s="123">
        <f>AR35+AR41+AR47</f>
        <v>0</v>
      </c>
      <c r="AS49" s="358"/>
      <c r="AT49" s="123">
        <f>AT35+AT41+AT47</f>
        <v>0</v>
      </c>
      <c r="AU49" s="358"/>
      <c r="AV49" s="123">
        <f>AV35+AV41+AV47</f>
        <v>0</v>
      </c>
      <c r="AW49" s="358"/>
      <c r="AX49" s="123">
        <f>AX35+AX41+AX47</f>
        <v>0</v>
      </c>
      <c r="AY49" s="358"/>
      <c r="AZ49" s="123">
        <f>AZ35+AZ41+AZ47</f>
        <v>0</v>
      </c>
      <c r="BA49" s="358"/>
      <c r="BB49" s="123">
        <f>BB35+BB41+BB47</f>
        <v>0</v>
      </c>
      <c r="BC49" s="358"/>
      <c r="BD49" s="123">
        <f>BD35+BD41+BD47</f>
        <v>0</v>
      </c>
      <c r="BE49" s="358"/>
      <c r="BF49" s="77"/>
      <c r="BG49" s="358"/>
      <c r="BH49" s="123">
        <f>BH35+BH41+BH47</f>
        <v>0</v>
      </c>
      <c r="BI49" s="358"/>
      <c r="BJ49" s="123">
        <f>BJ35+BJ41+BJ47</f>
        <v>0</v>
      </c>
      <c r="BK49" s="358"/>
      <c r="BL49" s="123">
        <f>BL35+BL41+BL47</f>
        <v>0</v>
      </c>
      <c r="BM49" s="358"/>
      <c r="BN49" s="123">
        <f>BN35+BN41+BN47</f>
        <v>0</v>
      </c>
      <c r="BO49" s="358"/>
      <c r="BP49" s="123">
        <f>BP35+BP41+BP47</f>
        <v>0</v>
      </c>
      <c r="BQ49" s="358"/>
      <c r="BR49" s="123">
        <f>BR35+BR41+BR47</f>
        <v>0</v>
      </c>
      <c r="BS49" s="358"/>
      <c r="BT49" s="123">
        <f>BT35+BT41+BT47</f>
        <v>0</v>
      </c>
      <c r="BU49" s="358"/>
      <c r="BV49" s="123">
        <f>BV35+BV41+BV47</f>
        <v>0</v>
      </c>
      <c r="BW49" s="358"/>
      <c r="BX49" s="123">
        <f>BX35+BX41+BX47</f>
        <v>0</v>
      </c>
      <c r="BY49" s="358"/>
      <c r="BZ49" s="123">
        <f>BZ35+BZ41+BZ47</f>
        <v>0</v>
      </c>
      <c r="CA49" s="358"/>
      <c r="CB49" s="123">
        <f>CB35+CB41+CB47</f>
        <v>0</v>
      </c>
      <c r="CC49" s="358"/>
      <c r="CD49" s="123">
        <f>CD35+CD41+CD47</f>
        <v>0</v>
      </c>
      <c r="CE49" s="358"/>
      <c r="CF49" s="123">
        <f>CF35+CF41+CF47</f>
        <v>0</v>
      </c>
      <c r="CG49" s="358"/>
      <c r="CH49" s="77"/>
    </row>
    <row r="50" spans="1:86" s="11" customFormat="1" ht="3.75" customHeight="1">
      <c r="A50" s="243"/>
      <c r="B50" s="243"/>
      <c r="C50" s="243"/>
      <c r="D50" s="339"/>
      <c r="E50" s="243"/>
      <c r="F50" s="339"/>
      <c r="G50" s="243"/>
      <c r="H50" s="339"/>
      <c r="I50" s="243"/>
      <c r="J50" s="339"/>
      <c r="K50" s="243"/>
      <c r="L50" s="339"/>
      <c r="M50" s="243"/>
      <c r="N50" s="339"/>
      <c r="O50" s="243"/>
      <c r="P50" s="339"/>
      <c r="Q50" s="243"/>
      <c r="R50" s="339"/>
      <c r="S50" s="243"/>
      <c r="T50" s="339"/>
      <c r="U50" s="243"/>
      <c r="V50" s="339"/>
      <c r="W50" s="243"/>
      <c r="X50" s="339"/>
      <c r="Y50" s="243"/>
      <c r="Z50" s="339"/>
      <c r="AA50" s="243"/>
      <c r="AB50" s="339"/>
      <c r="AC50" s="243"/>
      <c r="AD50" s="339"/>
      <c r="AE50" s="243"/>
      <c r="AF50" s="339"/>
      <c r="AG50" s="243"/>
      <c r="AH50" s="339"/>
      <c r="AI50" s="243"/>
      <c r="AJ50" s="339"/>
      <c r="AK50" s="243"/>
      <c r="AL50" s="339"/>
      <c r="AM50" s="243"/>
      <c r="AN50" s="339"/>
      <c r="AO50" s="243"/>
      <c r="AP50" s="339"/>
      <c r="AQ50" s="243"/>
      <c r="AR50" s="339"/>
      <c r="AS50" s="243"/>
      <c r="AT50" s="339"/>
      <c r="AU50" s="243"/>
      <c r="AV50" s="339"/>
      <c r="AW50" s="243"/>
      <c r="AX50" s="339"/>
      <c r="AY50" s="243"/>
      <c r="AZ50" s="339"/>
      <c r="BA50" s="243"/>
      <c r="BB50" s="339"/>
      <c r="BC50" s="243"/>
      <c r="BD50" s="339"/>
      <c r="BE50" s="243"/>
      <c r="BF50" s="339"/>
      <c r="BG50" s="243"/>
      <c r="BH50" s="339"/>
      <c r="BI50" s="243"/>
      <c r="BJ50" s="339"/>
      <c r="BK50" s="243"/>
      <c r="BL50" s="339"/>
      <c r="BM50" s="243"/>
      <c r="BN50" s="339"/>
      <c r="BO50" s="243"/>
      <c r="BP50" s="339"/>
      <c r="BQ50" s="243"/>
      <c r="BR50" s="339"/>
      <c r="BS50" s="243"/>
      <c r="BT50" s="339"/>
      <c r="BU50" s="243"/>
      <c r="BV50" s="339"/>
      <c r="BW50" s="243"/>
      <c r="BX50" s="339"/>
      <c r="BY50" s="243"/>
      <c r="BZ50" s="339"/>
      <c r="CA50" s="243"/>
      <c r="CB50" s="339"/>
      <c r="CC50" s="243"/>
      <c r="CD50" s="339"/>
      <c r="CE50" s="243"/>
      <c r="CF50" s="339"/>
      <c r="CG50" s="243"/>
      <c r="CH50" s="339"/>
    </row>
    <row r="51" spans="1:86" s="39" customFormat="1" ht="12" customHeight="1">
      <c r="A51" s="356" t="s">
        <v>96</v>
      </c>
      <c r="B51" s="357" t="s">
        <v>4</v>
      </c>
      <c r="C51" s="358"/>
      <c r="D51" s="123">
        <f>D10+D49</f>
        <v>0</v>
      </c>
      <c r="E51" s="358"/>
      <c r="F51" s="123">
        <f>F10+F49</f>
        <v>0</v>
      </c>
      <c r="G51" s="358"/>
      <c r="H51" s="123">
        <f>H10+H49</f>
        <v>0</v>
      </c>
      <c r="I51" s="358"/>
      <c r="J51" s="123">
        <f>J10+J49</f>
        <v>0</v>
      </c>
      <c r="K51" s="358"/>
      <c r="L51" s="123">
        <f>L10+L49</f>
        <v>0</v>
      </c>
      <c r="M51" s="358"/>
      <c r="N51" s="123">
        <f>N10+N49</f>
        <v>0</v>
      </c>
      <c r="O51" s="358"/>
      <c r="P51" s="123">
        <f>P10+P49</f>
        <v>0</v>
      </c>
      <c r="Q51" s="358"/>
      <c r="R51" s="123">
        <f>R10+R49</f>
        <v>0</v>
      </c>
      <c r="S51" s="358"/>
      <c r="T51" s="123">
        <f>T10+T49</f>
        <v>0</v>
      </c>
      <c r="U51" s="358"/>
      <c r="V51" s="123">
        <f>V10+V49</f>
        <v>0</v>
      </c>
      <c r="W51" s="358"/>
      <c r="X51" s="123">
        <f>X10+X49</f>
        <v>0</v>
      </c>
      <c r="Y51" s="358"/>
      <c r="Z51" s="123">
        <f>Z10+Z49</f>
        <v>0</v>
      </c>
      <c r="AA51" s="358"/>
      <c r="AB51" s="123">
        <f>AB10+AB49</f>
        <v>0</v>
      </c>
      <c r="AC51" s="358"/>
      <c r="AD51" s="77"/>
      <c r="AE51" s="358"/>
      <c r="AF51" s="123">
        <f>AF10+AF49</f>
        <v>0</v>
      </c>
      <c r="AG51" s="358"/>
      <c r="AH51" s="123">
        <f>AH10+AH49</f>
        <v>0</v>
      </c>
      <c r="AI51" s="358"/>
      <c r="AJ51" s="123">
        <f>AJ10+AJ49</f>
        <v>0</v>
      </c>
      <c r="AK51" s="358"/>
      <c r="AL51" s="123">
        <f>AL10+AL49</f>
        <v>0</v>
      </c>
      <c r="AM51" s="358"/>
      <c r="AN51" s="123">
        <f>AN10+AN49</f>
        <v>0</v>
      </c>
      <c r="AO51" s="358"/>
      <c r="AP51" s="123">
        <f>AP10+AP49</f>
        <v>0</v>
      </c>
      <c r="AQ51" s="358"/>
      <c r="AR51" s="123">
        <f>AR10+AR49</f>
        <v>0</v>
      </c>
      <c r="AS51" s="358"/>
      <c r="AT51" s="123">
        <f>AT10+AT49</f>
        <v>0</v>
      </c>
      <c r="AU51" s="358"/>
      <c r="AV51" s="123">
        <f>AV10+AV49</f>
        <v>0</v>
      </c>
      <c r="AW51" s="358"/>
      <c r="AX51" s="123">
        <f>AX10+AX49</f>
        <v>0</v>
      </c>
      <c r="AY51" s="358"/>
      <c r="AZ51" s="123">
        <f>AZ10+AZ49</f>
        <v>0</v>
      </c>
      <c r="BA51" s="358"/>
      <c r="BB51" s="123">
        <f>BB10+BB49</f>
        <v>0</v>
      </c>
      <c r="BC51" s="358"/>
      <c r="BD51" s="123">
        <f>BD10+BD49</f>
        <v>0</v>
      </c>
      <c r="BE51" s="358"/>
      <c r="BF51" s="77"/>
      <c r="BG51" s="358"/>
      <c r="BH51" s="123">
        <f>BH10+BH49</f>
        <v>0</v>
      </c>
      <c r="BI51" s="358"/>
      <c r="BJ51" s="123">
        <f>BJ10+BJ49</f>
        <v>0</v>
      </c>
      <c r="BK51" s="358"/>
      <c r="BL51" s="123">
        <f>BL10+BL49</f>
        <v>0</v>
      </c>
      <c r="BM51" s="358"/>
      <c r="BN51" s="123">
        <f>BN10+BN49</f>
        <v>0</v>
      </c>
      <c r="BO51" s="358"/>
      <c r="BP51" s="123">
        <f>BP10+BP49</f>
        <v>0</v>
      </c>
      <c r="BQ51" s="358"/>
      <c r="BR51" s="123">
        <f>BR10+BR49</f>
        <v>0</v>
      </c>
      <c r="BS51" s="358"/>
      <c r="BT51" s="123">
        <f>BT10+BT49</f>
        <v>0</v>
      </c>
      <c r="BU51" s="358"/>
      <c r="BV51" s="123">
        <f>BV10+BV49</f>
        <v>0</v>
      </c>
      <c r="BW51" s="358"/>
      <c r="BX51" s="123">
        <f>BX10+BX49</f>
        <v>0</v>
      </c>
      <c r="BY51" s="358"/>
      <c r="BZ51" s="123">
        <f>BZ10+BZ49</f>
        <v>0</v>
      </c>
      <c r="CA51" s="358"/>
      <c r="CB51" s="123">
        <f>CB10+CB49</f>
        <v>0</v>
      </c>
      <c r="CC51" s="358"/>
      <c r="CD51" s="123">
        <f>CD10+CD49</f>
        <v>0</v>
      </c>
      <c r="CE51" s="358"/>
      <c r="CF51" s="123">
        <f>CF10+CF49</f>
        <v>0</v>
      </c>
      <c r="CG51" s="358"/>
      <c r="CH51" s="77"/>
    </row>
    <row r="52" spans="1:86" s="11" customFormat="1" ht="3.75" customHeight="1">
      <c r="A52" s="243"/>
      <c r="B52" s="243"/>
      <c r="C52" s="243"/>
      <c r="D52" s="339"/>
      <c r="E52" s="243"/>
      <c r="F52" s="339"/>
      <c r="G52" s="243"/>
      <c r="H52" s="339"/>
      <c r="I52" s="243"/>
      <c r="J52" s="339"/>
      <c r="K52" s="243"/>
      <c r="L52" s="339"/>
      <c r="M52" s="243"/>
      <c r="N52" s="339"/>
      <c r="O52" s="243"/>
      <c r="P52" s="339"/>
      <c r="Q52" s="243"/>
      <c r="R52" s="339"/>
      <c r="S52" s="243"/>
      <c r="T52" s="339"/>
      <c r="U52" s="243"/>
      <c r="V52" s="339"/>
      <c r="W52" s="243"/>
      <c r="X52" s="339"/>
      <c r="Y52" s="243"/>
      <c r="Z52" s="339"/>
      <c r="AA52" s="243"/>
      <c r="AB52" s="339"/>
      <c r="AC52" s="243"/>
      <c r="AD52" s="339"/>
      <c r="AE52" s="243"/>
      <c r="AF52" s="339"/>
      <c r="AG52" s="243"/>
      <c r="AH52" s="339"/>
      <c r="AI52" s="243"/>
      <c r="AJ52" s="339"/>
      <c r="AK52" s="243"/>
      <c r="AL52" s="339"/>
      <c r="AM52" s="243"/>
      <c r="AN52" s="339"/>
      <c r="AO52" s="243"/>
      <c r="AP52" s="339"/>
      <c r="AQ52" s="243"/>
      <c r="AR52" s="339"/>
      <c r="AS52" s="243"/>
      <c r="AT52" s="339"/>
      <c r="AU52" s="243"/>
      <c r="AV52" s="339"/>
      <c r="AW52" s="243"/>
      <c r="AX52" s="339"/>
      <c r="AY52" s="243"/>
      <c r="AZ52" s="339"/>
      <c r="BA52" s="243"/>
      <c r="BB52" s="339"/>
      <c r="BC52" s="243"/>
      <c r="BD52" s="339"/>
      <c r="BE52" s="243"/>
      <c r="BF52" s="339"/>
      <c r="BG52" s="243"/>
      <c r="BH52" s="339"/>
      <c r="BI52" s="243"/>
      <c r="BJ52" s="339"/>
      <c r="BK52" s="243"/>
      <c r="BL52" s="339"/>
      <c r="BM52" s="243"/>
      <c r="BN52" s="339"/>
      <c r="BO52" s="243"/>
      <c r="BP52" s="339"/>
      <c r="BQ52" s="243"/>
      <c r="BR52" s="339"/>
      <c r="BS52" s="243"/>
      <c r="BT52" s="339"/>
      <c r="BU52" s="243"/>
      <c r="BV52" s="339"/>
      <c r="BW52" s="243"/>
      <c r="BX52" s="339"/>
      <c r="BY52" s="243"/>
      <c r="BZ52" s="339"/>
      <c r="CA52" s="243"/>
      <c r="CB52" s="339"/>
      <c r="CC52" s="243"/>
      <c r="CD52" s="339"/>
      <c r="CE52" s="243"/>
      <c r="CF52" s="339"/>
      <c r="CG52" s="243"/>
      <c r="CH52" s="339"/>
    </row>
    <row r="53" spans="1:86" s="11" customFormat="1" ht="9.9499999999999993" customHeight="1">
      <c r="A53" s="382" t="s">
        <v>70</v>
      </c>
      <c r="B53" s="383" t="s">
        <v>130</v>
      </c>
      <c r="C53" s="243"/>
      <c r="D53" s="361"/>
      <c r="E53" s="243"/>
      <c r="F53" s="361"/>
      <c r="G53" s="243"/>
      <c r="H53" s="361"/>
      <c r="I53" s="243"/>
      <c r="J53" s="361"/>
      <c r="K53" s="243"/>
      <c r="L53" s="361"/>
      <c r="M53" s="243"/>
      <c r="N53" s="361"/>
      <c r="O53" s="243"/>
      <c r="P53" s="361"/>
      <c r="Q53" s="243"/>
      <c r="R53" s="361"/>
      <c r="S53" s="243"/>
      <c r="T53" s="361"/>
      <c r="U53" s="243"/>
      <c r="V53" s="361"/>
      <c r="W53" s="243"/>
      <c r="X53" s="361"/>
      <c r="Y53" s="243"/>
      <c r="Z53" s="361"/>
      <c r="AA53" s="243"/>
      <c r="AB53" s="361">
        <f>'4 Finanzierung'!$E$49</f>
        <v>0</v>
      </c>
      <c r="AC53" s="243"/>
      <c r="AD53" s="339"/>
      <c r="AE53" s="243"/>
      <c r="AF53" s="361">
        <f>'4 Finanzierung'!$E$49</f>
        <v>0</v>
      </c>
      <c r="AG53" s="243"/>
      <c r="AH53" s="361">
        <f>'4 Finanzierung'!$E$49</f>
        <v>0</v>
      </c>
      <c r="AI53" s="243"/>
      <c r="AJ53" s="361">
        <f>'4 Finanzierung'!$E$49</f>
        <v>0</v>
      </c>
      <c r="AK53" s="243"/>
      <c r="AL53" s="361">
        <f>'4 Finanzierung'!$E$49</f>
        <v>0</v>
      </c>
      <c r="AM53" s="243"/>
      <c r="AN53" s="361">
        <f>'4 Finanzierung'!$E$49</f>
        <v>0</v>
      </c>
      <c r="AO53" s="243"/>
      <c r="AP53" s="361">
        <f>'4 Finanzierung'!$E$49</f>
        <v>0</v>
      </c>
      <c r="AQ53" s="243"/>
      <c r="AR53" s="361">
        <f>'4 Finanzierung'!$E$49</f>
        <v>0</v>
      </c>
      <c r="AS53" s="243"/>
      <c r="AT53" s="361">
        <f>'4 Finanzierung'!$E$49</f>
        <v>0</v>
      </c>
      <c r="AU53" s="243"/>
      <c r="AV53" s="361">
        <f>'4 Finanzierung'!$E$49</f>
        <v>0</v>
      </c>
      <c r="AW53" s="243"/>
      <c r="AX53" s="361">
        <f>'4 Finanzierung'!$E$49</f>
        <v>0</v>
      </c>
      <c r="AY53" s="243"/>
      <c r="AZ53" s="361">
        <f>'4 Finanzierung'!$E$49</f>
        <v>0</v>
      </c>
      <c r="BA53" s="243"/>
      <c r="BB53" s="361">
        <f>'4 Finanzierung'!$E$49</f>
        <v>0</v>
      </c>
      <c r="BC53" s="243"/>
      <c r="BD53" s="361">
        <f>'4 Finanzierung'!$E$49</f>
        <v>0</v>
      </c>
      <c r="BE53" s="243"/>
      <c r="BF53" s="339"/>
      <c r="BG53" s="243"/>
      <c r="BH53" s="361">
        <f>'4 Finanzierung'!$E$49</f>
        <v>0</v>
      </c>
      <c r="BI53" s="243"/>
      <c r="BJ53" s="361">
        <f>'4 Finanzierung'!$E$49</f>
        <v>0</v>
      </c>
      <c r="BK53" s="243"/>
      <c r="BL53" s="361">
        <f>'4 Finanzierung'!$E$49</f>
        <v>0</v>
      </c>
      <c r="BM53" s="243"/>
      <c r="BN53" s="361">
        <f>'4 Finanzierung'!$E$49</f>
        <v>0</v>
      </c>
      <c r="BO53" s="243"/>
      <c r="BP53" s="361">
        <f>'4 Finanzierung'!$E$49</f>
        <v>0</v>
      </c>
      <c r="BQ53" s="243"/>
      <c r="BR53" s="361">
        <f>'4 Finanzierung'!$E$49</f>
        <v>0</v>
      </c>
      <c r="BS53" s="243"/>
      <c r="BT53" s="361">
        <f>'4 Finanzierung'!$E$49</f>
        <v>0</v>
      </c>
      <c r="BU53" s="243"/>
      <c r="BV53" s="361">
        <f>'4 Finanzierung'!$E$49</f>
        <v>0</v>
      </c>
      <c r="BW53" s="243"/>
      <c r="BX53" s="361">
        <f>'4 Finanzierung'!$E$49</f>
        <v>0</v>
      </c>
      <c r="BY53" s="243"/>
      <c r="BZ53" s="361">
        <f>'4 Finanzierung'!$E$49</f>
        <v>0</v>
      </c>
      <c r="CA53" s="243"/>
      <c r="CB53" s="361">
        <f>'4 Finanzierung'!$E$49</f>
        <v>0</v>
      </c>
      <c r="CC53" s="243"/>
      <c r="CD53" s="361">
        <f>'4 Finanzierung'!$E$49</f>
        <v>0</v>
      </c>
      <c r="CE53" s="243"/>
      <c r="CF53" s="361">
        <f>'4 Finanzierung'!$E$49</f>
        <v>0</v>
      </c>
      <c r="CG53" s="243"/>
      <c r="CH53" s="339"/>
    </row>
    <row r="54" spans="1:86" s="11" customFormat="1" ht="9.9499999999999993" customHeight="1">
      <c r="A54" s="382" t="s">
        <v>95</v>
      </c>
      <c r="B54" s="383" t="s">
        <v>139</v>
      </c>
      <c r="C54" s="243"/>
      <c r="D54" s="200">
        <f>D51</f>
        <v>0</v>
      </c>
      <c r="E54" s="243"/>
      <c r="F54" s="200">
        <f>F51</f>
        <v>0</v>
      </c>
      <c r="G54" s="243"/>
      <c r="H54" s="200">
        <f>H51</f>
        <v>0</v>
      </c>
      <c r="I54" s="243"/>
      <c r="J54" s="200">
        <f>J51</f>
        <v>0</v>
      </c>
      <c r="K54" s="243"/>
      <c r="L54" s="200">
        <f>L51</f>
        <v>0</v>
      </c>
      <c r="M54" s="243"/>
      <c r="N54" s="200">
        <f>N51</f>
        <v>0</v>
      </c>
      <c r="O54" s="243"/>
      <c r="P54" s="200">
        <f>P51</f>
        <v>0</v>
      </c>
      <c r="Q54" s="243"/>
      <c r="R54" s="200">
        <f>R51</f>
        <v>0</v>
      </c>
      <c r="S54" s="243"/>
      <c r="T54" s="200">
        <f>T51</f>
        <v>0</v>
      </c>
      <c r="U54" s="243"/>
      <c r="V54" s="200">
        <f>V51</f>
        <v>0</v>
      </c>
      <c r="W54" s="243"/>
      <c r="X54" s="200">
        <f>X51</f>
        <v>0</v>
      </c>
      <c r="Y54" s="243"/>
      <c r="Z54" s="200">
        <f>Z51</f>
        <v>0</v>
      </c>
      <c r="AA54" s="243"/>
      <c r="AB54" s="200">
        <f>AB51</f>
        <v>0</v>
      </c>
      <c r="AC54" s="243"/>
      <c r="AD54" s="339"/>
      <c r="AE54" s="243"/>
      <c r="AF54" s="200">
        <f>AF51</f>
        <v>0</v>
      </c>
      <c r="AG54" s="243"/>
      <c r="AH54" s="200">
        <f>AH51</f>
        <v>0</v>
      </c>
      <c r="AI54" s="243"/>
      <c r="AJ54" s="200">
        <f>AJ51</f>
        <v>0</v>
      </c>
      <c r="AK54" s="243"/>
      <c r="AL54" s="200">
        <f>AL51</f>
        <v>0</v>
      </c>
      <c r="AM54" s="243"/>
      <c r="AN54" s="200">
        <f>AN51</f>
        <v>0</v>
      </c>
      <c r="AO54" s="243"/>
      <c r="AP54" s="200">
        <f>AP51</f>
        <v>0</v>
      </c>
      <c r="AQ54" s="243"/>
      <c r="AR54" s="200">
        <f>AR51</f>
        <v>0</v>
      </c>
      <c r="AS54" s="243"/>
      <c r="AT54" s="200">
        <f>AT51</f>
        <v>0</v>
      </c>
      <c r="AU54" s="243"/>
      <c r="AV54" s="200">
        <f>AV51</f>
        <v>0</v>
      </c>
      <c r="AW54" s="243"/>
      <c r="AX54" s="200">
        <f>AX51</f>
        <v>0</v>
      </c>
      <c r="AY54" s="243"/>
      <c r="AZ54" s="200">
        <f>AZ51</f>
        <v>0</v>
      </c>
      <c r="BA54" s="243"/>
      <c r="BB54" s="200">
        <f>BB51</f>
        <v>0</v>
      </c>
      <c r="BC54" s="243"/>
      <c r="BD54" s="200">
        <f>BD51</f>
        <v>0</v>
      </c>
      <c r="BE54" s="243"/>
      <c r="BF54" s="339"/>
      <c r="BG54" s="243"/>
      <c r="BH54" s="200">
        <f>BH51</f>
        <v>0</v>
      </c>
      <c r="BI54" s="243"/>
      <c r="BJ54" s="200">
        <f>BJ51</f>
        <v>0</v>
      </c>
      <c r="BK54" s="243"/>
      <c r="BL54" s="200">
        <f>BL51</f>
        <v>0</v>
      </c>
      <c r="BM54" s="243"/>
      <c r="BN54" s="200">
        <f>BN51</f>
        <v>0</v>
      </c>
      <c r="BO54" s="243"/>
      <c r="BP54" s="200">
        <f>BP51</f>
        <v>0</v>
      </c>
      <c r="BQ54" s="243"/>
      <c r="BR54" s="200">
        <f>BR51</f>
        <v>0</v>
      </c>
      <c r="BS54" s="243"/>
      <c r="BT54" s="200">
        <f>BT51</f>
        <v>0</v>
      </c>
      <c r="BU54" s="243"/>
      <c r="BV54" s="200">
        <f>BV51</f>
        <v>0</v>
      </c>
      <c r="BW54" s="243"/>
      <c r="BX54" s="200">
        <f>BX51</f>
        <v>0</v>
      </c>
      <c r="BY54" s="243"/>
      <c r="BZ54" s="200">
        <f>BZ51</f>
        <v>0</v>
      </c>
      <c r="CA54" s="243"/>
      <c r="CB54" s="200">
        <f>CB51</f>
        <v>0</v>
      </c>
      <c r="CC54" s="243"/>
      <c r="CD54" s="200">
        <f>CD51</f>
        <v>0</v>
      </c>
      <c r="CE54" s="243"/>
      <c r="CF54" s="200">
        <f>CF51</f>
        <v>0</v>
      </c>
      <c r="CG54" s="243"/>
      <c r="CH54" s="339"/>
    </row>
    <row r="55" spans="1:86" s="11" customFormat="1" ht="3.75" customHeight="1">
      <c r="A55" s="243"/>
      <c r="B55" s="243"/>
      <c r="C55" s="243"/>
      <c r="D55" s="339"/>
      <c r="E55" s="243"/>
      <c r="F55" s="339"/>
      <c r="G55" s="243"/>
      <c r="H55" s="339"/>
      <c r="I55" s="243"/>
      <c r="J55" s="339"/>
      <c r="K55" s="243"/>
      <c r="L55" s="339"/>
      <c r="M55" s="243"/>
      <c r="N55" s="339"/>
      <c r="O55" s="243"/>
      <c r="P55" s="339"/>
      <c r="Q55" s="243"/>
      <c r="R55" s="339"/>
      <c r="S55" s="243"/>
      <c r="T55" s="339"/>
      <c r="U55" s="243"/>
      <c r="V55" s="339"/>
      <c r="W55" s="243"/>
      <c r="X55" s="339"/>
      <c r="Y55" s="243"/>
      <c r="Z55" s="339"/>
      <c r="AA55" s="243"/>
      <c r="AB55" s="339"/>
      <c r="AC55" s="243"/>
      <c r="AD55" s="339"/>
      <c r="AE55" s="243"/>
      <c r="AF55" s="339"/>
      <c r="AG55" s="243"/>
      <c r="AH55" s="339"/>
      <c r="AI55" s="243"/>
      <c r="AJ55" s="339"/>
      <c r="AK55" s="243"/>
      <c r="AL55" s="339"/>
      <c r="AM55" s="243"/>
      <c r="AN55" s="339"/>
      <c r="AO55" s="243"/>
      <c r="AP55" s="339"/>
      <c r="AQ55" s="243"/>
      <c r="AR55" s="339"/>
      <c r="AS55" s="243"/>
      <c r="AT55" s="339"/>
      <c r="AU55" s="243"/>
      <c r="AV55" s="339"/>
      <c r="AW55" s="243"/>
      <c r="AX55" s="339"/>
      <c r="AY55" s="243"/>
      <c r="AZ55" s="339"/>
      <c r="BA55" s="243"/>
      <c r="BB55" s="339"/>
      <c r="BC55" s="243"/>
      <c r="BD55" s="339"/>
      <c r="BE55" s="243"/>
      <c r="BF55" s="339"/>
      <c r="BG55" s="243"/>
      <c r="BH55" s="339"/>
      <c r="BI55" s="243"/>
      <c r="BJ55" s="339"/>
      <c r="BK55" s="243"/>
      <c r="BL55" s="339"/>
      <c r="BM55" s="243"/>
      <c r="BN55" s="339"/>
      <c r="BO55" s="243"/>
      <c r="BP55" s="339"/>
      <c r="BQ55" s="243"/>
      <c r="BR55" s="339"/>
      <c r="BS55" s="243"/>
      <c r="BT55" s="339"/>
      <c r="BU55" s="243"/>
      <c r="BV55" s="339"/>
      <c r="BW55" s="243"/>
      <c r="BX55" s="339"/>
      <c r="BY55" s="243"/>
      <c r="BZ55" s="339"/>
      <c r="CA55" s="243"/>
      <c r="CB55" s="339"/>
      <c r="CC55" s="243"/>
      <c r="CD55" s="339"/>
      <c r="CE55" s="243"/>
      <c r="CF55" s="339"/>
      <c r="CG55" s="243"/>
      <c r="CH55" s="339"/>
    </row>
    <row r="56" spans="1:86" s="39" customFormat="1" ht="12" customHeight="1">
      <c r="A56" s="356"/>
      <c r="B56" s="357" t="s">
        <v>134</v>
      </c>
      <c r="C56" s="358"/>
      <c r="D56" s="123">
        <f>D53+D54</f>
        <v>0</v>
      </c>
      <c r="E56" s="358"/>
      <c r="F56" s="123">
        <f>F53+F54</f>
        <v>0</v>
      </c>
      <c r="G56" s="358"/>
      <c r="H56" s="123">
        <f>H53+H54</f>
        <v>0</v>
      </c>
      <c r="I56" s="358"/>
      <c r="J56" s="123">
        <f>J53+J54</f>
        <v>0</v>
      </c>
      <c r="K56" s="358"/>
      <c r="L56" s="123">
        <f>L53+L54</f>
        <v>0</v>
      </c>
      <c r="M56" s="358"/>
      <c r="N56" s="123">
        <f>N53+N54</f>
        <v>0</v>
      </c>
      <c r="O56" s="358"/>
      <c r="P56" s="123">
        <f>P53+P54</f>
        <v>0</v>
      </c>
      <c r="Q56" s="358"/>
      <c r="R56" s="123">
        <f>R53+R54</f>
        <v>0</v>
      </c>
      <c r="S56" s="358"/>
      <c r="T56" s="123">
        <f>T53+T54</f>
        <v>0</v>
      </c>
      <c r="U56" s="358"/>
      <c r="V56" s="123">
        <f>V53+V54</f>
        <v>0</v>
      </c>
      <c r="W56" s="358"/>
      <c r="X56" s="123">
        <f>X53+X54</f>
        <v>0</v>
      </c>
      <c r="Y56" s="358"/>
      <c r="Z56" s="123">
        <f>Z53+Z54</f>
        <v>0</v>
      </c>
      <c r="AA56" s="358"/>
      <c r="AB56" s="123">
        <f>AB53+AB54</f>
        <v>0</v>
      </c>
      <c r="AC56" s="358"/>
      <c r="AD56" s="77"/>
      <c r="AE56" s="358"/>
      <c r="AF56" s="123">
        <f>AF53+AF54</f>
        <v>0</v>
      </c>
      <c r="AG56" s="358"/>
      <c r="AH56" s="123">
        <f>AH53+AH54</f>
        <v>0</v>
      </c>
      <c r="AI56" s="358"/>
      <c r="AJ56" s="123">
        <f>AJ53+AJ54</f>
        <v>0</v>
      </c>
      <c r="AK56" s="358"/>
      <c r="AL56" s="123">
        <f>AL53+AL54</f>
        <v>0</v>
      </c>
      <c r="AM56" s="358"/>
      <c r="AN56" s="123">
        <f>AN53+AN54</f>
        <v>0</v>
      </c>
      <c r="AO56" s="358"/>
      <c r="AP56" s="123">
        <f>AP53+AP54</f>
        <v>0</v>
      </c>
      <c r="AQ56" s="358"/>
      <c r="AR56" s="123">
        <f>AR53+AR54</f>
        <v>0</v>
      </c>
      <c r="AS56" s="358"/>
      <c r="AT56" s="123">
        <f>AT53+AT54</f>
        <v>0</v>
      </c>
      <c r="AU56" s="358"/>
      <c r="AV56" s="123">
        <f>AV53+AV54</f>
        <v>0</v>
      </c>
      <c r="AW56" s="358"/>
      <c r="AX56" s="123">
        <f>AX53+AX54</f>
        <v>0</v>
      </c>
      <c r="AY56" s="358"/>
      <c r="AZ56" s="123">
        <f>AZ53+AZ54</f>
        <v>0</v>
      </c>
      <c r="BA56" s="358"/>
      <c r="BB56" s="123">
        <f>BB53+BB54</f>
        <v>0</v>
      </c>
      <c r="BC56" s="358"/>
      <c r="BD56" s="123">
        <f>BD53+BD54</f>
        <v>0</v>
      </c>
      <c r="BE56" s="358"/>
      <c r="BF56" s="77"/>
      <c r="BG56" s="358"/>
      <c r="BH56" s="123">
        <f>BH53+BH54</f>
        <v>0</v>
      </c>
      <c r="BI56" s="358"/>
      <c r="BJ56" s="123">
        <f>BJ53+BJ54</f>
        <v>0</v>
      </c>
      <c r="BK56" s="358"/>
      <c r="BL56" s="123">
        <f>BL53+BL54</f>
        <v>0</v>
      </c>
      <c r="BM56" s="358"/>
      <c r="BN56" s="123">
        <f>BN53+BN54</f>
        <v>0</v>
      </c>
      <c r="BO56" s="358"/>
      <c r="BP56" s="123">
        <f>BP53+BP54</f>
        <v>0</v>
      </c>
      <c r="BQ56" s="358"/>
      <c r="BR56" s="123">
        <f>BR53+BR54</f>
        <v>0</v>
      </c>
      <c r="BS56" s="358"/>
      <c r="BT56" s="123">
        <f>BT53+BT54</f>
        <v>0</v>
      </c>
      <c r="BU56" s="358"/>
      <c r="BV56" s="123">
        <f>BV53+BV54</f>
        <v>0</v>
      </c>
      <c r="BW56" s="358"/>
      <c r="BX56" s="123">
        <f>BX53+BX54</f>
        <v>0</v>
      </c>
      <c r="BY56" s="358"/>
      <c r="BZ56" s="123">
        <f>BZ53+BZ54</f>
        <v>0</v>
      </c>
      <c r="CA56" s="358"/>
      <c r="CB56" s="123">
        <f>CB53+CB54</f>
        <v>0</v>
      </c>
      <c r="CC56" s="358"/>
      <c r="CD56" s="123">
        <f>CD53+CD54</f>
        <v>0</v>
      </c>
      <c r="CE56" s="358"/>
      <c r="CF56" s="123">
        <f>CF53+CF54</f>
        <v>0</v>
      </c>
      <c r="CG56" s="358"/>
      <c r="CH56" s="77"/>
    </row>
  </sheetData>
  <sheetProtection sheet="1" objects="1" scenarios="1" formatColumns="0" formatRows="0"/>
  <phoneticPr fontId="8" type="noConversion"/>
  <conditionalFormatting sqref="D10:AB10 AF10:BD10 BH10:CF10">
    <cfRule type="cellIs" dxfId="23" priority="1" stopIfTrue="1" operator="lessThan">
      <formula>0</formula>
    </cfRule>
  </conditionalFormatting>
  <conditionalFormatting sqref="D35:AB35 AF35:BD35 BH35:CF35">
    <cfRule type="cellIs" dxfId="22" priority="2" stopIfTrue="1" operator="lessThan">
      <formula>0</formula>
    </cfRule>
  </conditionalFormatting>
  <conditionalFormatting sqref="D41:AB41 AF41:BD41 BH41:CF41">
    <cfRule type="cellIs" dxfId="21" priority="3" stopIfTrue="1" operator="lessThan">
      <formula>0</formula>
    </cfRule>
  </conditionalFormatting>
  <conditionalFormatting sqref="D47:AB52 AF47:BD52 BH47:CF52">
    <cfRule type="cellIs" dxfId="20" priority="25" stopIfTrue="1" operator="lessThan">
      <formula>0</formula>
    </cfRule>
  </conditionalFormatting>
  <conditionalFormatting sqref="D56:AB56 AF56:BD56 BH56:CF56">
    <cfRule type="cellIs" dxfId="19" priority="8" stopIfTrue="1" operator="lessThan">
      <formula>0</formula>
    </cfRule>
  </conditionalFormatting>
  <conditionalFormatting sqref="AD10:AD56 BF10:BF56 CH10:CH56">
    <cfRule type="cellIs" dxfId="18" priority="4" stopIfTrue="1" operator="notEqual">
      <formula>0</formula>
    </cfRule>
  </conditionalFormatting>
  <dataValidations disablePrompts="1" count="8">
    <dataValidation type="whole" operator="greaterThanOrEqual" allowBlank="1" showInputMessage="1" showErrorMessage="1" errorTitle="Ungültige Eingabe" error="Nur ganze Zahlen ≥ 0 sind erlaubt." sqref="D12:D28 CD43:CD45 CD37:CD39 CB43:CB45 CB37:CB39 BZ43:BZ45 BZ37:BZ39 BX43:BX45 BX37:BX39 BV43:BV45 BV37:BV39 BT43 BT37:BT39 BR43:BR45 BR37:BR39 BP43:BP45 BP37:BP39 BN43:BN45 BN37:BN39 BL43:BL45 BL37:BL39 BJ43:BJ45 BJ37:BJ39 BH43:BH45 BH37:BH39 BB43:BB45 BB37:BB39 AZ43:AZ45 AZ37:AZ39 AX43:AX45 AX37:AX39 AV43:AV45 AV37:AV39 AT43:AT45 AT37:AT39 AR43 AR37:AR39 AP43:AP45 AP37:AP39 AN43:AN45 AN37:AN39 AL43:AL45 AL37:AL39 AJ43:AJ45 AJ37:AJ39 AH43:AH45 AH37:AH39 AF43:AF45 AF37:AF39 CD31:CD32 CD12:CD28 CB31:CB32 CB12:CB28 BZ31:BZ32 BZ12:BZ28 BX31:BX32 BX12:BX28 BV31:BV32 BV12:BV28 BT31:BT32 BT12:BT28 BR31:BR32 BR12:BR28 BP31:BP32 BP12:BP28 BN31:BN32 BN12:BN28 BL31:BL32 BL12:BL28 BJ31:BJ32 BJ12:BJ28 BH31:BH32 BH12:BH28 BB31:BB32 BB12:BB28 AZ31:AZ32 AZ12:AZ28 AX31:AX32 AX12:AX28 AV31:AV32 AV12:AV28 AT31:AT32 AT12:AT28 AR31:AR32 AR12:AR28 AP31:AP32 AP12:AP28 AN31:AN32 AN12:AN28 AL31:AL32 AL12:AL28 AJ31:AJ32 AJ12:AJ28 AH31:AH32 AH12:AH28 AF31:AF32 AF12:AF28 Z31:Z32 Z12:Z28 X31:X32 X12:X28 V31:V32 V12:V28 T31:T32 T12:T28 R31:R32 R12:R28 P31:P32 P12:P28 N31:N32 N12:N28 L31:L32 L12:L28 J31:J32 J12:J28 H31:H32 H12:H28 F31:F32 F12:F28 D31:D32 AR45 BT45" xr:uid="{CCB9D2A7-A8EA-4859-8E22-9D6E54FA3CEF}">
      <formula1>0</formula1>
    </dataValidation>
    <dataValidation allowBlank="1" showInputMessage="1" showErrorMessage="1" promptTitle="MWST-Einnahmen von Kunden" prompt="Vom Kunden kassierte MWST auf dem Nettoumsatz. Wird automatisch berechnet." sqref="B32" xr:uid="{FB9C6FC2-A294-4C65-B17F-06B023B99316}"/>
    <dataValidation type="whole" operator="greaterThanOrEqual" allowBlank="1" showInputMessage="1" showErrorMessage="1" errorTitle="Ungültige Eingabe" error="Nur ganze Zahlen ≥ 0 sind erlaubt." promptTitle="Investitionen Umlaufvermögen" prompt="Betrag als positive Zahl eingeben. Wird als Mittelabfluss berechnet." sqref="D37 F37 H37 J37 L37 N37 P37 R37 T37 V37 X37 Z37" xr:uid="{64BF22E6-5FBC-44B2-BB6E-3F490E0CAC33}">
      <formula1>0</formula1>
    </dataValidation>
    <dataValidation type="whole" operator="greaterThanOrEqual" allowBlank="1" showInputMessage="1" showErrorMessage="1" errorTitle="Ungültige Eingabe" error="Nur ganze Zahlen ≥ 0 sind erlaubt." promptTitle="Investitionen Anlagevermögen" prompt="Betrag als positive Zahl eingeben. Wird als Mittelabfluss berechnet." sqref="D38 F38 H38 J38 L38 N38 P38 R38 T38 V38 X38 Z38" xr:uid="{2DABA5B2-560A-417D-B914-1A5729AE5635}">
      <formula1>0</formula1>
    </dataValidation>
    <dataValidation type="whole" operator="greaterThanOrEqual" allowBlank="1" showInputMessage="1" showErrorMessage="1" errorTitle="Ungültige Eingabe" error="Nur ganze Zahlen ≥ 0 sind erlaubt." promptTitle="Desinvestitionen" prompt="Betrag als positive Zahl eingeben. Wird als Mittelzufluss berechnet." sqref="D39 F39 H39 J39 L39 N39 P39 R39 T39 V39 X39 Z39" xr:uid="{0788541A-FA47-4EAA-9E01-DE25C91476A2}">
      <formula1>0</formula1>
    </dataValidation>
    <dataValidation type="whole" operator="greaterThanOrEqual" allowBlank="1" showInputMessage="1" showErrorMessage="1" errorTitle="Ungültige Eingabe" error="Nur ganze Zahlen ≥ 0 sind erlaubt." promptTitle="Kapitalrückzahlung" prompt="Betrag als positive Zahl eingeben. Wird als Mittelabfluss berechnet." sqref="D43:D44 F43:F44 H43:H44 J43:J44 L43:L44 N43:N44 P43 R43:R44 T43:T44 V43:V44 X43:X44 Z43:Z44" xr:uid="{ACAD46A5-3C74-421A-A142-9CC5C9AF1137}">
      <formula1>0</formula1>
    </dataValidation>
    <dataValidation type="whole" operator="greaterThanOrEqual" allowBlank="1" showInputMessage="1" showErrorMessage="1" errorTitle="Ungültige Eingabe" error="Nur ganze Zahlen ≥ 0 sind erlaubt." promptTitle="Kapitalaufnahme" prompt="Betrag als positive Zahl eingeben. Wird als Mittelzufluss berechnet." sqref="D45 F45 H45 J45 L45 N45 P45 R45 T45 V45 X45 Z45" xr:uid="{051C73BF-C630-45C4-A4A0-D9D86310E233}">
      <formula1>0</formula1>
    </dataValidation>
    <dataValidation type="whole" operator="greaterThanOrEqual" allowBlank="1" showInputMessage="1" showErrorMessage="1" errorTitle="Ungültige Eingabe" error="Nur ganze Zahlen ≥ 0 sind erlaubt." promptTitle="Dividendenzahlung (Formel)" prompt="Dieser Wert wird automatisch aus «4 Finanzierung» übernommen._x000a_Bitte nicht überschreiben." sqref="P44 AR44 BT44" xr:uid="{664FB91D-BD16-4308-9588-12B476C7818F}">
      <formula1>0</formula1>
    </dataValidation>
  </dataValidations>
  <hyperlinks>
    <hyperlink ref="A4" location="Titelseite!A4" display="Titelseite!A4" xr:uid="{00000000-0004-0000-0700-000000000000}"/>
  </hyperlinks>
  <pageMargins left="0.78740157480314965" right="0.78740157480314965" top="0.78740157480314965" bottom="0.59055118110236227" header="0.51181102362204722" footer="0.31496062992125984"/>
  <pageSetup paperSize="9" orientation="landscape" r:id="rId1"/>
  <headerFooter alignWithMargins="0">
    <oddFooter>&amp;L&amp;"Arial,Standard"&amp;8&amp;K01+049&amp;D&amp;C&amp;"Arial,Standard"&amp;8&amp;K01+049© Vorlage: Stocker Unternehmensentwicklung AG (www.stocker.pro)&amp;R&amp;"Arial,Standard"&amp;8&amp;K01+049Seite &amp;P/&amp;N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dimension ref="A4:IV62"/>
  <sheetViews>
    <sheetView showGridLines="0" zoomScaleNormal="100" zoomScaleSheetLayoutView="100" workbookViewId="0">
      <selection activeCell="A6" sqref="A6"/>
    </sheetView>
  </sheetViews>
  <sheetFormatPr baseColWidth="10" defaultColWidth="11.42578125" defaultRowHeight="12.75" outlineLevelRow="1" outlineLevelCol="1"/>
  <cols>
    <col min="1" max="1" width="54.42578125" style="10" customWidth="1"/>
    <col min="2" max="2" width="0.85546875" style="10" hidden="1" customWidth="1" outlineLevel="1"/>
    <col min="3" max="3" width="12.7109375" style="14" hidden="1" customWidth="1" outlineLevel="1"/>
    <col min="4" max="4" width="0.42578125" style="29" hidden="1" customWidth="1" outlineLevel="1"/>
    <col min="5" max="5" width="4.85546875" style="29" hidden="1" customWidth="1" outlineLevel="1"/>
    <col min="6" max="6" width="0.85546875" style="10" hidden="1" customWidth="1" outlineLevel="1"/>
    <col min="7" max="7" width="12.7109375" style="14" hidden="1" customWidth="1" outlineLevel="1"/>
    <col min="8" max="8" width="0.42578125" style="29" hidden="1" customWidth="1" outlineLevel="1"/>
    <col min="9" max="9" width="4.85546875" style="29" hidden="1" customWidth="1" outlineLevel="1"/>
    <col min="10" max="10" width="0.85546875" style="10" hidden="1" customWidth="1" outlineLevel="1"/>
    <col min="11" max="11" width="12.7109375" style="14" hidden="1" customWidth="1" outlineLevel="1"/>
    <col min="12" max="12" width="0.42578125" style="29" hidden="1" customWidth="1" outlineLevel="1"/>
    <col min="13" max="13" width="4.85546875" style="29" hidden="1" customWidth="1" outlineLevel="1"/>
    <col min="14" max="14" width="0.85546875" style="10" customWidth="1" collapsed="1"/>
    <col min="15" max="15" width="12.7109375" style="14" customWidth="1"/>
    <col min="16" max="16" width="0.5703125" style="14" customWidth="1"/>
    <col min="17" max="17" width="5" style="7" bestFit="1" customWidth="1"/>
    <col min="18" max="18" width="0.85546875" style="10" customWidth="1"/>
    <col min="19" max="19" width="12.7109375" style="14" customWidth="1"/>
    <col min="20" max="20" width="0.42578125" style="29" customWidth="1"/>
    <col min="21" max="21" width="5.5703125" style="30" bestFit="1" customWidth="1"/>
    <col min="22" max="22" width="0.85546875" style="10" customWidth="1"/>
    <col min="23" max="23" width="12.7109375" style="14" customWidth="1"/>
    <col min="24" max="24" width="0.42578125" style="29" customWidth="1"/>
    <col min="25" max="25" width="5.5703125" style="30" bestFit="1" customWidth="1"/>
    <col min="26" max="26" width="0.5703125" style="10" customWidth="1"/>
    <col min="27" max="27" width="9.7109375" style="29" customWidth="1"/>
    <col min="28" max="28" width="7.42578125" style="10" customWidth="1"/>
    <col min="29" max="29" width="9.7109375" style="29" customWidth="1"/>
    <col min="30" max="30" width="6.7109375" style="29" customWidth="1"/>
    <col min="31" max="31" width="2.7109375" style="10" customWidth="1"/>
    <col min="32" max="16384" width="11.42578125" style="10"/>
  </cols>
  <sheetData>
    <row r="4" spans="1:31" s="24" customFormat="1" ht="18">
      <c r="A4" s="15" t="str">
        <f>Titelseite!A17</f>
        <v>[Finanzplan 20XX-20XX]</v>
      </c>
      <c r="B4" s="22"/>
      <c r="C4" s="313"/>
      <c r="D4" s="23"/>
      <c r="E4" s="23"/>
      <c r="F4" s="22"/>
      <c r="G4" s="313"/>
      <c r="H4" s="23"/>
      <c r="I4" s="23"/>
      <c r="J4" s="22"/>
      <c r="K4" s="313"/>
      <c r="L4" s="23"/>
      <c r="M4" s="23"/>
      <c r="O4" s="313"/>
      <c r="P4" s="313"/>
      <c r="Q4" s="314"/>
      <c r="R4" s="22"/>
      <c r="S4" s="313"/>
      <c r="T4" s="23"/>
      <c r="U4" s="266"/>
      <c r="V4" s="22"/>
      <c r="W4" s="313"/>
      <c r="X4" s="23"/>
      <c r="Y4" s="266"/>
      <c r="Z4" s="22"/>
      <c r="AA4" s="23"/>
      <c r="AB4" s="22"/>
      <c r="AC4" s="23"/>
      <c r="AD4" s="23"/>
      <c r="AE4" s="22"/>
    </row>
    <row r="5" spans="1:31" s="8" customFormat="1" ht="12.75" customHeight="1">
      <c r="A5" s="8" t="str">
        <f>Titelseite!A18</f>
        <v>[Ihre Firma / Ihr Projekt]</v>
      </c>
      <c r="B5" s="18"/>
      <c r="C5" s="315"/>
      <c r="D5" s="25"/>
      <c r="E5" s="25"/>
      <c r="F5" s="18"/>
      <c r="G5" s="315"/>
      <c r="H5" s="25"/>
      <c r="I5" s="25"/>
      <c r="J5" s="18"/>
      <c r="K5" s="315"/>
      <c r="L5" s="25"/>
      <c r="M5" s="25"/>
      <c r="O5" s="315"/>
      <c r="P5" s="315"/>
      <c r="Q5" s="314"/>
      <c r="R5" s="18"/>
      <c r="S5" s="315"/>
      <c r="T5" s="25"/>
      <c r="U5" s="268"/>
      <c r="V5" s="18"/>
      <c r="W5" s="315"/>
      <c r="X5" s="25"/>
      <c r="Y5" s="268"/>
      <c r="Z5" s="18"/>
      <c r="AA5" s="25"/>
      <c r="AB5" s="18"/>
      <c r="AC5" s="25"/>
      <c r="AD5" s="25"/>
      <c r="AE5" s="18"/>
    </row>
    <row r="6" spans="1:31" s="28" customFormat="1" ht="12.75" customHeight="1">
      <c r="A6" s="26"/>
      <c r="B6" s="26"/>
      <c r="C6" s="316"/>
      <c r="D6" s="27"/>
      <c r="E6" s="27"/>
      <c r="F6" s="26"/>
      <c r="G6" s="316"/>
      <c r="H6" s="27"/>
      <c r="I6" s="27"/>
      <c r="J6" s="26"/>
      <c r="K6" s="316"/>
      <c r="L6" s="27"/>
      <c r="M6" s="27"/>
      <c r="O6" s="316"/>
      <c r="P6" s="316"/>
      <c r="Q6" s="314"/>
      <c r="R6" s="26"/>
      <c r="S6" s="316"/>
      <c r="T6" s="27"/>
      <c r="U6" s="266"/>
      <c r="V6" s="26"/>
      <c r="W6" s="316"/>
      <c r="X6" s="27"/>
      <c r="Y6" s="266"/>
      <c r="Z6" s="26"/>
      <c r="AA6" s="27"/>
      <c r="AB6" s="26"/>
      <c r="AC6" s="27"/>
      <c r="AD6" s="27"/>
      <c r="AE6" s="26"/>
    </row>
    <row r="7" spans="1:31" s="28" customFormat="1" ht="12.75" customHeight="1">
      <c r="A7" s="26"/>
      <c r="B7" s="26"/>
      <c r="C7" s="316"/>
      <c r="D7" s="27"/>
      <c r="E7" s="27"/>
      <c r="F7" s="26"/>
      <c r="G7" s="316"/>
      <c r="H7" s="27"/>
      <c r="I7" s="27"/>
      <c r="J7" s="26"/>
      <c r="K7" s="316"/>
      <c r="L7" s="27"/>
      <c r="M7" s="27"/>
      <c r="O7" s="316"/>
      <c r="P7" s="316"/>
      <c r="Q7" s="314"/>
      <c r="R7" s="26"/>
      <c r="S7" s="316"/>
      <c r="T7" s="27"/>
      <c r="U7" s="266"/>
      <c r="V7" s="26"/>
      <c r="W7" s="316"/>
      <c r="X7" s="27"/>
      <c r="Y7" s="266"/>
      <c r="Z7" s="26"/>
      <c r="AA7" s="27"/>
      <c r="AB7" s="26"/>
      <c r="AC7" s="27"/>
      <c r="AD7" s="27"/>
      <c r="AE7" s="26"/>
    </row>
    <row r="8" spans="1:31">
      <c r="A8" s="185" t="s">
        <v>31</v>
      </c>
      <c r="B8" s="185"/>
      <c r="C8" s="317"/>
      <c r="D8" s="318"/>
      <c r="E8" s="318"/>
      <c r="F8" s="185"/>
      <c r="G8" s="317"/>
      <c r="H8" s="318"/>
      <c r="I8" s="318"/>
      <c r="J8" s="185"/>
      <c r="K8" s="317"/>
      <c r="L8" s="318"/>
      <c r="M8" s="318"/>
      <c r="N8" s="319"/>
      <c r="O8" s="317"/>
      <c r="P8" s="317"/>
      <c r="Q8" s="320"/>
      <c r="R8" s="185"/>
      <c r="S8" s="317"/>
      <c r="T8" s="318"/>
      <c r="U8" s="321"/>
      <c r="V8" s="185"/>
      <c r="W8" s="317"/>
      <c r="X8" s="318"/>
      <c r="Y8" s="321"/>
      <c r="Z8" s="1"/>
      <c r="AA8" s="2"/>
      <c r="AB8" s="1"/>
      <c r="AC8" s="2"/>
      <c r="AD8" s="2"/>
    </row>
    <row r="9" spans="1:31" ht="5.0999999999999996" customHeight="1"/>
    <row r="10" spans="1:31" s="6" customFormat="1">
      <c r="A10" s="185" t="s">
        <v>32</v>
      </c>
      <c r="C10" s="186">
        <f ca="1">IF(ISNUMBER(Titelseite!$B$24),Titelseite!$B$24-3,"Ist -3")</f>
        <v>2024</v>
      </c>
      <c r="E10" s="322" t="s">
        <v>69</v>
      </c>
      <c r="G10" s="186">
        <f ca="1">IF(ISNUMBER(Titelseite!$B$24),Titelseite!$B$24-2,"Ist -2")</f>
        <v>2025</v>
      </c>
      <c r="I10" s="322" t="s">
        <v>69</v>
      </c>
      <c r="K10" s="186">
        <f ca="1">IF(ISNUMBER(Titelseite!$B$24),Titelseite!$B$24-1,"Ist -1")</f>
        <v>2026</v>
      </c>
      <c r="M10" s="322" t="s">
        <v>69</v>
      </c>
      <c r="O10" s="186" t="str">
        <f ca="1">IF(ISNUMBER(Titelseite!$B$24),"Plan "&amp;Titelseite!$B$24,"Plan Jahr 1")</f>
        <v>Plan 2027</v>
      </c>
      <c r="Q10" s="270" t="s">
        <v>69</v>
      </c>
      <c r="S10" s="186" t="str">
        <f ca="1">IF(ISNUMBER(Titelseite!$B$24),"Plan "&amp;Titelseite!$B$24+1,"Plan Jahr 2")</f>
        <v>Plan 2028</v>
      </c>
      <c r="U10" s="270" t="s">
        <v>69</v>
      </c>
      <c r="W10" s="186" t="str">
        <f ca="1">IF(ISNUMBER(Titelseite!$B$24),"Plan "&amp;Titelseite!$B$24+2,"Plan Jahr 3")</f>
        <v>Plan 2029</v>
      </c>
      <c r="Y10" s="270" t="s">
        <v>69</v>
      </c>
      <c r="Z10" s="1"/>
      <c r="AA10" s="2"/>
      <c r="AB10" s="1"/>
      <c r="AC10" s="2"/>
      <c r="AD10" s="2"/>
      <c r="AE10" s="1"/>
    </row>
    <row r="11" spans="1:31" ht="5.0999999999999996" customHeight="1">
      <c r="A11" s="31"/>
      <c r="C11" s="188"/>
      <c r="D11" s="10"/>
      <c r="E11" s="323"/>
      <c r="G11" s="188"/>
      <c r="H11" s="10"/>
      <c r="I11" s="323"/>
      <c r="K11" s="188"/>
      <c r="L11" s="10"/>
      <c r="M11" s="323"/>
      <c r="O11" s="188"/>
      <c r="P11" s="10"/>
      <c r="Q11" s="271"/>
      <c r="S11" s="188"/>
      <c r="T11" s="10"/>
      <c r="U11" s="271"/>
      <c r="W11" s="188"/>
      <c r="X11" s="10"/>
      <c r="Y11" s="271"/>
      <c r="Z11" s="31"/>
      <c r="AA11" s="32"/>
      <c r="AB11" s="31"/>
      <c r="AC11" s="32"/>
      <c r="AD11" s="32"/>
    </row>
    <row r="12" spans="1:31">
      <c r="A12" s="324" t="s">
        <v>34</v>
      </c>
      <c r="C12" s="190"/>
      <c r="D12" s="10"/>
      <c r="E12" s="325"/>
      <c r="G12" s="190"/>
      <c r="H12" s="10"/>
      <c r="I12" s="325"/>
      <c r="K12" s="190"/>
      <c r="L12" s="10"/>
      <c r="M12" s="325"/>
      <c r="O12" s="190"/>
      <c r="P12" s="10"/>
      <c r="Q12" s="326"/>
      <c r="S12" s="190"/>
      <c r="T12" s="10"/>
      <c r="U12" s="326"/>
      <c r="W12" s="190"/>
      <c r="X12" s="10"/>
      <c r="Y12" s="326"/>
      <c r="Z12" s="33"/>
      <c r="AA12" s="33"/>
      <c r="AB12" s="33"/>
      <c r="AC12" s="33"/>
      <c r="AD12" s="32"/>
    </row>
    <row r="13" spans="1:31">
      <c r="A13" s="232" t="str">
        <f>'3 Investitionen'!A18</f>
        <v>Liquide Mittel (Kasse, Bank)</v>
      </c>
      <c r="C13" s="83"/>
      <c r="D13" s="10"/>
      <c r="E13" s="142" t="str">
        <f t="shared" ref="E13:E22" si="0">IF(ISERROR(C13/$C$35),"",C13/$C$35)</f>
        <v/>
      </c>
      <c r="G13" s="83"/>
      <c r="H13" s="10"/>
      <c r="I13" s="142" t="str">
        <f t="shared" ref="I13:I22" si="1">IF(ISERROR(G13/$G$35),"",G13/$G$35)</f>
        <v/>
      </c>
      <c r="K13" s="140">
        <f>'3 Investitionen'!C18</f>
        <v>0</v>
      </c>
      <c r="L13" s="10"/>
      <c r="M13" s="142" t="str">
        <f t="shared" ref="M13:M22" si="2">IF(ISERROR(K13/$K$35),"",K13/$K$35)</f>
        <v/>
      </c>
      <c r="O13" s="135">
        <f>'3 Investitionen'!E18</f>
        <v>0</v>
      </c>
      <c r="P13" s="10"/>
      <c r="Q13" s="133" t="str">
        <f t="shared" ref="Q13:Q22" si="3">IF(ISERROR(O13/$O$35),"",O13/$O$35)</f>
        <v/>
      </c>
      <c r="S13" s="135">
        <f>'3 Investitionen'!G18</f>
        <v>0</v>
      </c>
      <c r="T13" s="10"/>
      <c r="U13" s="133" t="str">
        <f t="shared" ref="U13:U22" si="4">IF(ISERROR(S13/$S$35),"",S13/$S$35)</f>
        <v/>
      </c>
      <c r="W13" s="135">
        <f>'3 Investitionen'!I18</f>
        <v>0</v>
      </c>
      <c r="X13" s="10"/>
      <c r="Y13" s="133" t="str">
        <f t="shared" ref="Y13:Y22" si="5">IF(ISERROR(W13/$W$35),"",W13/$W$35)</f>
        <v/>
      </c>
      <c r="Z13" s="33"/>
      <c r="AA13" s="33"/>
      <c r="AB13" s="33"/>
      <c r="AC13" s="33"/>
      <c r="AD13" s="32"/>
    </row>
    <row r="14" spans="1:31">
      <c r="A14" s="232" t="str">
        <f>'3 Investitionen'!A19</f>
        <v>Forderungen (Debitoren)</v>
      </c>
      <c r="C14" s="80"/>
      <c r="D14" s="10"/>
      <c r="E14" s="143" t="str">
        <f t="shared" si="0"/>
        <v/>
      </c>
      <c r="G14" s="80"/>
      <c r="H14" s="10"/>
      <c r="I14" s="143" t="str">
        <f t="shared" si="1"/>
        <v/>
      </c>
      <c r="K14" s="125">
        <f>'3 Investitionen'!C19</f>
        <v>0</v>
      </c>
      <c r="L14" s="10"/>
      <c r="M14" s="143" t="str">
        <f t="shared" si="2"/>
        <v/>
      </c>
      <c r="O14" s="138">
        <f>'3 Investitionen'!E19</f>
        <v>0</v>
      </c>
      <c r="P14" s="10"/>
      <c r="Q14" s="137" t="str">
        <f t="shared" si="3"/>
        <v/>
      </c>
      <c r="S14" s="138">
        <f>'3 Investitionen'!G19</f>
        <v>0</v>
      </c>
      <c r="T14" s="10"/>
      <c r="U14" s="137" t="str">
        <f t="shared" si="4"/>
        <v/>
      </c>
      <c r="W14" s="138">
        <f>'3 Investitionen'!I19</f>
        <v>0</v>
      </c>
      <c r="X14" s="10"/>
      <c r="Y14" s="137" t="str">
        <f t="shared" si="5"/>
        <v/>
      </c>
      <c r="Z14" s="33"/>
      <c r="AA14" s="33"/>
      <c r="AB14" s="33"/>
      <c r="AC14" s="33"/>
      <c r="AD14" s="32"/>
    </row>
    <row r="15" spans="1:31">
      <c r="A15" s="232" t="str">
        <f>'3 Investitionen'!A20</f>
        <v>Vorräte</v>
      </c>
      <c r="C15" s="80"/>
      <c r="D15" s="10"/>
      <c r="E15" s="143" t="str">
        <f t="shared" si="0"/>
        <v/>
      </c>
      <c r="G15" s="80"/>
      <c r="H15" s="10"/>
      <c r="I15" s="143" t="str">
        <f t="shared" si="1"/>
        <v/>
      </c>
      <c r="K15" s="125">
        <f>'3 Investitionen'!C20</f>
        <v>0</v>
      </c>
      <c r="L15" s="10"/>
      <c r="M15" s="143" t="str">
        <f t="shared" si="2"/>
        <v/>
      </c>
      <c r="O15" s="138">
        <f>'3 Investitionen'!E20</f>
        <v>0</v>
      </c>
      <c r="P15" s="10"/>
      <c r="Q15" s="137" t="str">
        <f t="shared" si="3"/>
        <v/>
      </c>
      <c r="S15" s="138">
        <f>'3 Investitionen'!G20</f>
        <v>0</v>
      </c>
      <c r="T15" s="10"/>
      <c r="U15" s="137" t="str">
        <f t="shared" si="4"/>
        <v/>
      </c>
      <c r="W15" s="138">
        <f>'3 Investitionen'!I20</f>
        <v>0</v>
      </c>
      <c r="X15" s="10"/>
      <c r="Y15" s="137" t="str">
        <f t="shared" si="5"/>
        <v/>
      </c>
      <c r="Z15" s="33"/>
      <c r="AA15" s="33"/>
      <c r="AB15" s="33"/>
      <c r="AC15" s="33"/>
      <c r="AD15" s="32"/>
    </row>
    <row r="16" spans="1:31">
      <c r="A16" s="232" t="str">
        <f>'3 Investitionen'!A21</f>
        <v>Halb- und Fertigfabrikate</v>
      </c>
      <c r="C16" s="113"/>
      <c r="D16" s="10"/>
      <c r="E16" s="144" t="str">
        <f t="shared" si="0"/>
        <v/>
      </c>
      <c r="G16" s="113"/>
      <c r="H16" s="10"/>
      <c r="I16" s="144" t="str">
        <f t="shared" si="1"/>
        <v/>
      </c>
      <c r="K16" s="148">
        <f>'3 Investitionen'!C21</f>
        <v>0</v>
      </c>
      <c r="L16" s="10"/>
      <c r="M16" s="144" t="str">
        <f t="shared" si="2"/>
        <v/>
      </c>
      <c r="O16" s="151">
        <f>'3 Investitionen'!E21</f>
        <v>0</v>
      </c>
      <c r="P16" s="10"/>
      <c r="Q16" s="153" t="str">
        <f t="shared" si="3"/>
        <v/>
      </c>
      <c r="S16" s="151">
        <f>'3 Investitionen'!G21</f>
        <v>0</v>
      </c>
      <c r="T16" s="10"/>
      <c r="U16" s="153" t="str">
        <f t="shared" si="4"/>
        <v/>
      </c>
      <c r="W16" s="151">
        <f>'3 Investitionen'!I21</f>
        <v>0</v>
      </c>
      <c r="X16" s="10"/>
      <c r="Y16" s="153" t="str">
        <f t="shared" si="5"/>
        <v/>
      </c>
      <c r="Z16" s="33"/>
      <c r="AA16" s="33"/>
      <c r="AB16" s="33"/>
      <c r="AC16" s="33"/>
      <c r="AD16" s="32"/>
    </row>
    <row r="17" spans="1:256">
      <c r="A17" s="327" t="str">
        <f>'3 Investitionen'!A22</f>
        <v>Aktive Rechnungsabgrenzung</v>
      </c>
      <c r="B17" s="328"/>
      <c r="C17" s="115"/>
      <c r="D17" s="328"/>
      <c r="E17" s="145" t="str">
        <f t="shared" si="0"/>
        <v/>
      </c>
      <c r="F17" s="328"/>
      <c r="G17" s="115"/>
      <c r="H17" s="328"/>
      <c r="I17" s="145" t="str">
        <f t="shared" si="1"/>
        <v/>
      </c>
      <c r="J17" s="328"/>
      <c r="K17" s="149">
        <f>'3 Investitionen'!C22</f>
        <v>0</v>
      </c>
      <c r="L17" s="328"/>
      <c r="M17" s="145" t="str">
        <f t="shared" si="2"/>
        <v/>
      </c>
      <c r="N17" s="328"/>
      <c r="O17" s="149">
        <f>'3 Investitionen'!E22</f>
        <v>0</v>
      </c>
      <c r="P17" s="328"/>
      <c r="Q17" s="154" t="str">
        <f t="shared" si="3"/>
        <v/>
      </c>
      <c r="R17" s="328"/>
      <c r="S17" s="149">
        <f>'3 Investitionen'!G22</f>
        <v>0</v>
      </c>
      <c r="T17" s="328"/>
      <c r="U17" s="154" t="str">
        <f t="shared" si="4"/>
        <v/>
      </c>
      <c r="V17" s="328"/>
      <c r="W17" s="149">
        <f>'3 Investitionen'!I22</f>
        <v>0</v>
      </c>
      <c r="X17" s="328"/>
      <c r="Y17" s="154" t="str">
        <f t="shared" si="5"/>
        <v/>
      </c>
      <c r="Z17" s="33"/>
      <c r="AA17" s="33"/>
      <c r="AB17" s="33"/>
      <c r="AC17" s="33"/>
      <c r="AD17" s="32"/>
    </row>
    <row r="18" spans="1:256" hidden="1" outlineLevel="1">
      <c r="A18" s="232" t="str">
        <f>'3 Investitionen'!A23</f>
        <v>[Weiteres Umlaufvermögen]</v>
      </c>
      <c r="C18" s="116"/>
      <c r="D18" s="10"/>
      <c r="E18" s="146" t="str">
        <f t="shared" si="0"/>
        <v/>
      </c>
      <c r="G18" s="116"/>
      <c r="H18" s="10"/>
      <c r="I18" s="146" t="str">
        <f t="shared" si="1"/>
        <v/>
      </c>
      <c r="K18" s="150">
        <f>'3 Investitionen'!C23</f>
        <v>0</v>
      </c>
      <c r="L18" s="10"/>
      <c r="M18" s="146" t="str">
        <f t="shared" si="2"/>
        <v/>
      </c>
      <c r="O18" s="152">
        <f>'3 Investitionen'!E23</f>
        <v>0</v>
      </c>
      <c r="P18" s="10"/>
      <c r="Q18" s="155" t="str">
        <f t="shared" si="3"/>
        <v/>
      </c>
      <c r="S18" s="152">
        <f>'3 Investitionen'!G23</f>
        <v>0</v>
      </c>
      <c r="T18" s="10"/>
      <c r="U18" s="155" t="str">
        <f t="shared" si="4"/>
        <v/>
      </c>
      <c r="W18" s="152">
        <f>'3 Investitionen'!I23</f>
        <v>0</v>
      </c>
      <c r="X18" s="10"/>
      <c r="Y18" s="155" t="str">
        <f t="shared" si="5"/>
        <v/>
      </c>
      <c r="Z18" s="33"/>
      <c r="AA18" s="33"/>
      <c r="AB18" s="33"/>
      <c r="AC18" s="33"/>
      <c r="AD18" s="32"/>
    </row>
    <row r="19" spans="1:256" hidden="1" outlineLevel="1">
      <c r="A19" s="232" t="str">
        <f>'3 Investitionen'!A24</f>
        <v>[Weiteres Umlaufvermögen]</v>
      </c>
      <c r="C19" s="80"/>
      <c r="D19" s="10"/>
      <c r="E19" s="143" t="str">
        <f t="shared" si="0"/>
        <v/>
      </c>
      <c r="G19" s="80"/>
      <c r="H19" s="10"/>
      <c r="I19" s="143" t="str">
        <f t="shared" si="1"/>
        <v/>
      </c>
      <c r="K19" s="125">
        <f>'3 Investitionen'!C24</f>
        <v>0</v>
      </c>
      <c r="L19" s="10"/>
      <c r="M19" s="143" t="str">
        <f t="shared" si="2"/>
        <v/>
      </c>
      <c r="O19" s="138">
        <f>'3 Investitionen'!E24</f>
        <v>0</v>
      </c>
      <c r="P19" s="10"/>
      <c r="Q19" s="137" t="str">
        <f t="shared" si="3"/>
        <v/>
      </c>
      <c r="S19" s="138">
        <f>'3 Investitionen'!G24</f>
        <v>0</v>
      </c>
      <c r="T19" s="10"/>
      <c r="U19" s="137" t="str">
        <f t="shared" si="4"/>
        <v/>
      </c>
      <c r="W19" s="138">
        <f>'3 Investitionen'!I24</f>
        <v>0</v>
      </c>
      <c r="X19" s="10"/>
      <c r="Y19" s="137" t="str">
        <f t="shared" si="5"/>
        <v/>
      </c>
      <c r="Z19" s="33"/>
      <c r="AA19" s="33"/>
      <c r="AB19" s="33"/>
      <c r="AC19" s="33"/>
      <c r="AD19" s="32"/>
    </row>
    <row r="20" spans="1:256" hidden="1" outlineLevel="1">
      <c r="A20" s="232" t="str">
        <f>'3 Investitionen'!A25</f>
        <v>[Weiteres Umlaufvermögen]</v>
      </c>
      <c r="C20" s="80"/>
      <c r="D20" s="10"/>
      <c r="E20" s="143" t="str">
        <f t="shared" si="0"/>
        <v/>
      </c>
      <c r="G20" s="80"/>
      <c r="H20" s="10"/>
      <c r="I20" s="143" t="str">
        <f t="shared" si="1"/>
        <v/>
      </c>
      <c r="K20" s="125">
        <f>'3 Investitionen'!C25</f>
        <v>0</v>
      </c>
      <c r="L20" s="10"/>
      <c r="M20" s="143" t="str">
        <f t="shared" si="2"/>
        <v/>
      </c>
      <c r="O20" s="138">
        <f>'3 Investitionen'!E25</f>
        <v>0</v>
      </c>
      <c r="P20" s="10"/>
      <c r="Q20" s="137" t="str">
        <f t="shared" si="3"/>
        <v/>
      </c>
      <c r="S20" s="138">
        <f>'3 Investitionen'!G25</f>
        <v>0</v>
      </c>
      <c r="T20" s="10"/>
      <c r="U20" s="137" t="str">
        <f t="shared" si="4"/>
        <v/>
      </c>
      <c r="W20" s="138">
        <f>'3 Investitionen'!I25</f>
        <v>0</v>
      </c>
      <c r="X20" s="10"/>
      <c r="Y20" s="137" t="str">
        <f t="shared" si="5"/>
        <v/>
      </c>
      <c r="Z20" s="33"/>
      <c r="AA20" s="33"/>
      <c r="AB20" s="33"/>
      <c r="AC20" s="33"/>
      <c r="AD20" s="32"/>
    </row>
    <row r="21" spans="1:256" hidden="1" outlineLevel="1">
      <c r="A21" s="232" t="str">
        <f>'3 Investitionen'!A26</f>
        <v>[Weiteres Umlaufvermögen]</v>
      </c>
      <c r="C21" s="80"/>
      <c r="D21" s="10"/>
      <c r="E21" s="143" t="str">
        <f t="shared" si="0"/>
        <v/>
      </c>
      <c r="G21" s="80"/>
      <c r="H21" s="10"/>
      <c r="I21" s="143" t="str">
        <f t="shared" si="1"/>
        <v/>
      </c>
      <c r="K21" s="125">
        <f>'3 Investitionen'!C26</f>
        <v>0</v>
      </c>
      <c r="L21" s="10"/>
      <c r="M21" s="144" t="str">
        <f t="shared" si="2"/>
        <v/>
      </c>
      <c r="O21" s="138">
        <f>'3 Investitionen'!E26</f>
        <v>0</v>
      </c>
      <c r="P21" s="10"/>
      <c r="Q21" s="137" t="str">
        <f t="shared" si="3"/>
        <v/>
      </c>
      <c r="S21" s="138">
        <f>'3 Investitionen'!G26</f>
        <v>0</v>
      </c>
      <c r="T21" s="10"/>
      <c r="U21" s="137" t="str">
        <f t="shared" si="4"/>
        <v/>
      </c>
      <c r="W21" s="138">
        <f>'3 Investitionen'!I26</f>
        <v>0</v>
      </c>
      <c r="X21" s="10"/>
      <c r="Y21" s="137" t="str">
        <f t="shared" si="5"/>
        <v/>
      </c>
      <c r="Z21" s="33"/>
      <c r="AA21" s="33"/>
      <c r="AB21" s="33"/>
      <c r="AC21" s="33"/>
      <c r="AD21" s="32"/>
    </row>
    <row r="22" spans="1:256" s="6" customFormat="1" collapsed="1">
      <c r="A22" s="235" t="s">
        <v>0</v>
      </c>
      <c r="C22" s="141">
        <f>SUM(C13:C21)</f>
        <v>0</v>
      </c>
      <c r="E22" s="147" t="str">
        <f t="shared" si="0"/>
        <v/>
      </c>
      <c r="G22" s="141">
        <f>SUM(G13:G21)</f>
        <v>0</v>
      </c>
      <c r="I22" s="147" t="str">
        <f t="shared" si="1"/>
        <v/>
      </c>
      <c r="K22" s="141">
        <f>SUM(K13:K21)</f>
        <v>0</v>
      </c>
      <c r="M22" s="147" t="str">
        <f t="shared" si="2"/>
        <v/>
      </c>
      <c r="O22" s="141">
        <f>SUM(O13:O21)</f>
        <v>0</v>
      </c>
      <c r="Q22" s="156" t="str">
        <f t="shared" si="3"/>
        <v/>
      </c>
      <c r="S22" s="141">
        <f>SUM(S13:S21)</f>
        <v>0</v>
      </c>
      <c r="U22" s="156" t="str">
        <f t="shared" si="4"/>
        <v/>
      </c>
      <c r="W22" s="141">
        <f>SUM(W13:W21)</f>
        <v>0</v>
      </c>
      <c r="Y22" s="156" t="str">
        <f t="shared" si="5"/>
        <v/>
      </c>
      <c r="Z22" s="34"/>
      <c r="AA22" s="34"/>
      <c r="AB22" s="34"/>
      <c r="AC22" s="34"/>
      <c r="AD22" s="35"/>
    </row>
    <row r="23" spans="1:256">
      <c r="A23" s="1"/>
      <c r="B23" s="6"/>
      <c r="C23" s="74"/>
      <c r="D23" s="6"/>
      <c r="E23" s="78"/>
      <c r="F23" s="6"/>
      <c r="G23" s="74"/>
      <c r="H23" s="6"/>
      <c r="I23" s="78"/>
      <c r="J23" s="6"/>
      <c r="K23" s="74"/>
      <c r="L23" s="6"/>
      <c r="M23" s="78"/>
      <c r="N23" s="6"/>
      <c r="O23" s="74"/>
      <c r="P23" s="6"/>
      <c r="Q23" s="79"/>
      <c r="R23" s="6"/>
      <c r="S23" s="74"/>
      <c r="T23" s="6"/>
      <c r="U23" s="79"/>
      <c r="V23" s="6"/>
      <c r="W23" s="74"/>
      <c r="X23" s="6"/>
      <c r="Y23" s="79"/>
      <c r="Z23" s="33"/>
      <c r="AA23" s="33"/>
      <c r="AB23" s="33"/>
      <c r="AC23" s="33"/>
      <c r="AD23" s="2"/>
      <c r="AE23" s="6"/>
      <c r="AF23" s="1"/>
      <c r="AG23" s="6"/>
      <c r="AH23" s="1"/>
      <c r="AI23" s="6"/>
      <c r="AJ23" s="1"/>
      <c r="AK23" s="6"/>
      <c r="AL23" s="1"/>
      <c r="AM23" s="6"/>
      <c r="AN23" s="1"/>
      <c r="AO23" s="6"/>
      <c r="AP23" s="1"/>
      <c r="AQ23" s="6"/>
      <c r="AR23" s="1"/>
      <c r="AS23" s="6"/>
      <c r="AT23" s="1"/>
      <c r="AU23" s="6"/>
      <c r="AV23" s="1"/>
      <c r="AW23" s="6"/>
      <c r="AX23" s="1"/>
      <c r="AY23" s="6"/>
      <c r="AZ23" s="1"/>
      <c r="BA23" s="6"/>
      <c r="BB23" s="1"/>
      <c r="BC23" s="6"/>
      <c r="BD23" s="1"/>
      <c r="BE23" s="6"/>
      <c r="BF23" s="1"/>
      <c r="BG23" s="6"/>
      <c r="BH23" s="1"/>
      <c r="BI23" s="6"/>
      <c r="BJ23" s="1"/>
      <c r="BK23" s="6"/>
      <c r="BL23" s="1"/>
      <c r="BM23" s="6"/>
      <c r="BN23" s="1"/>
      <c r="BO23" s="6"/>
      <c r="BP23" s="1"/>
      <c r="BQ23" s="6"/>
      <c r="BR23" s="1"/>
      <c r="BS23" s="6"/>
      <c r="BT23" s="1"/>
      <c r="BU23" s="6"/>
      <c r="BV23" s="1"/>
      <c r="BW23" s="6"/>
      <c r="BX23" s="1"/>
      <c r="BY23" s="6"/>
      <c r="BZ23" s="1"/>
      <c r="CA23" s="6"/>
      <c r="CB23" s="1"/>
      <c r="CC23" s="6"/>
      <c r="CD23" s="1"/>
      <c r="CE23" s="6"/>
      <c r="CF23" s="1"/>
      <c r="CG23" s="6"/>
      <c r="CH23" s="1"/>
      <c r="CI23" s="6"/>
      <c r="CJ23" s="1"/>
      <c r="CK23" s="6"/>
      <c r="CL23" s="1"/>
      <c r="CM23" s="6"/>
      <c r="CN23" s="1"/>
      <c r="CO23" s="6"/>
      <c r="CP23" s="1"/>
      <c r="CQ23" s="6"/>
      <c r="CR23" s="1"/>
      <c r="CS23" s="6"/>
      <c r="CT23" s="1"/>
      <c r="CU23" s="6"/>
      <c r="CV23" s="1"/>
      <c r="CW23" s="6"/>
      <c r="CX23" s="1"/>
      <c r="CY23" s="6"/>
      <c r="CZ23" s="1"/>
      <c r="DA23" s="6"/>
      <c r="DB23" s="1"/>
      <c r="DC23" s="6"/>
      <c r="DD23" s="1"/>
      <c r="DE23" s="6"/>
      <c r="DF23" s="1"/>
      <c r="DG23" s="6"/>
      <c r="DH23" s="1"/>
      <c r="DI23" s="6"/>
      <c r="DJ23" s="1"/>
      <c r="DK23" s="6"/>
      <c r="DL23" s="1"/>
      <c r="DM23" s="6"/>
      <c r="DN23" s="1"/>
      <c r="DO23" s="6"/>
      <c r="DP23" s="1"/>
      <c r="DQ23" s="6"/>
      <c r="DR23" s="1"/>
      <c r="DS23" s="6"/>
      <c r="DT23" s="1"/>
      <c r="DU23" s="6"/>
      <c r="DV23" s="1"/>
      <c r="DW23" s="6"/>
      <c r="DX23" s="1"/>
      <c r="DY23" s="6"/>
      <c r="DZ23" s="1"/>
      <c r="EA23" s="6"/>
      <c r="EB23" s="1"/>
      <c r="EC23" s="6"/>
      <c r="ED23" s="1"/>
      <c r="EE23" s="6"/>
      <c r="EF23" s="1"/>
      <c r="EG23" s="6"/>
      <c r="EH23" s="1"/>
      <c r="EI23" s="6"/>
      <c r="EJ23" s="1"/>
      <c r="EK23" s="6"/>
      <c r="EL23" s="1"/>
      <c r="EM23" s="6"/>
      <c r="EN23" s="1"/>
      <c r="EO23" s="6"/>
      <c r="EP23" s="1"/>
      <c r="EQ23" s="6"/>
      <c r="ER23" s="1"/>
      <c r="ES23" s="6"/>
      <c r="ET23" s="1"/>
      <c r="EU23" s="6"/>
      <c r="EV23" s="1"/>
      <c r="EW23" s="6"/>
      <c r="EX23" s="1"/>
      <c r="EY23" s="6"/>
      <c r="EZ23" s="1"/>
      <c r="FA23" s="6"/>
      <c r="FB23" s="1"/>
      <c r="FC23" s="6"/>
      <c r="FD23" s="1"/>
      <c r="FE23" s="6"/>
      <c r="FF23" s="1"/>
      <c r="FG23" s="6"/>
      <c r="FH23" s="1"/>
      <c r="FI23" s="6"/>
      <c r="FJ23" s="1"/>
      <c r="FK23" s="6"/>
      <c r="FL23" s="1"/>
      <c r="FM23" s="6"/>
      <c r="FN23" s="1"/>
      <c r="FO23" s="6"/>
      <c r="FP23" s="1"/>
      <c r="FQ23" s="6"/>
      <c r="FR23" s="1"/>
      <c r="FS23" s="6"/>
      <c r="FT23" s="1"/>
      <c r="FU23" s="6"/>
      <c r="FV23" s="1"/>
      <c r="FW23" s="6"/>
      <c r="FX23" s="1"/>
      <c r="FY23" s="6"/>
      <c r="FZ23" s="1"/>
      <c r="GA23" s="6"/>
      <c r="GB23" s="1"/>
      <c r="GC23" s="6"/>
      <c r="GD23" s="1"/>
      <c r="GE23" s="6"/>
      <c r="GF23" s="1"/>
      <c r="GG23" s="6"/>
      <c r="GH23" s="1"/>
      <c r="GI23" s="6"/>
      <c r="GJ23" s="1"/>
      <c r="GK23" s="6"/>
      <c r="GL23" s="1"/>
      <c r="GM23" s="6"/>
      <c r="GN23" s="1"/>
      <c r="GO23" s="6"/>
      <c r="GP23" s="1"/>
      <c r="GQ23" s="6"/>
      <c r="GR23" s="1"/>
      <c r="GS23" s="6"/>
      <c r="GT23" s="1"/>
      <c r="GU23" s="6"/>
      <c r="GV23" s="1"/>
      <c r="GW23" s="6"/>
      <c r="GX23" s="1"/>
      <c r="GY23" s="6"/>
      <c r="GZ23" s="1"/>
      <c r="HA23" s="6"/>
      <c r="HB23" s="1"/>
      <c r="HC23" s="6"/>
      <c r="HD23" s="1"/>
      <c r="HE23" s="6"/>
      <c r="HF23" s="1"/>
      <c r="HG23" s="6"/>
      <c r="HH23" s="1"/>
      <c r="HI23" s="6"/>
      <c r="HJ23" s="1"/>
      <c r="HK23" s="6"/>
      <c r="HL23" s="1"/>
      <c r="HM23" s="6"/>
      <c r="HN23" s="1"/>
      <c r="HO23" s="6"/>
      <c r="HP23" s="1"/>
      <c r="HQ23" s="6"/>
      <c r="HR23" s="1"/>
      <c r="HS23" s="6"/>
      <c r="HT23" s="1"/>
      <c r="HU23" s="6"/>
      <c r="HV23" s="1"/>
      <c r="HW23" s="6"/>
      <c r="HX23" s="1"/>
      <c r="HY23" s="6"/>
      <c r="HZ23" s="1"/>
      <c r="IA23" s="6"/>
      <c r="IB23" s="1"/>
      <c r="IC23" s="6"/>
      <c r="ID23" s="1"/>
      <c r="IE23" s="6"/>
      <c r="IF23" s="1"/>
      <c r="IG23" s="6"/>
      <c r="IH23" s="1"/>
      <c r="II23" s="6"/>
      <c r="IJ23" s="1"/>
      <c r="IK23" s="6"/>
      <c r="IL23" s="1"/>
      <c r="IM23" s="6"/>
      <c r="IN23" s="1"/>
      <c r="IO23" s="6"/>
      <c r="IP23" s="1"/>
      <c r="IQ23" s="6"/>
      <c r="IR23" s="1"/>
      <c r="IS23" s="6"/>
      <c r="IT23" s="1"/>
      <c r="IU23" s="6"/>
      <c r="IV23" s="1"/>
    </row>
    <row r="24" spans="1:256" ht="12.75" customHeight="1">
      <c r="A24" s="324" t="s">
        <v>37</v>
      </c>
      <c r="C24" s="190"/>
      <c r="D24" s="10"/>
      <c r="E24" s="329"/>
      <c r="G24" s="190"/>
      <c r="H24" s="10"/>
      <c r="I24" s="329"/>
      <c r="K24" s="190"/>
      <c r="L24" s="10"/>
      <c r="M24" s="329"/>
      <c r="O24" s="190"/>
      <c r="P24" s="10"/>
      <c r="Q24" s="330"/>
      <c r="S24" s="190"/>
      <c r="T24" s="10"/>
      <c r="U24" s="330"/>
      <c r="W24" s="190"/>
      <c r="X24" s="10"/>
      <c r="Y24" s="330"/>
      <c r="Z24" s="33"/>
      <c r="AA24" s="33"/>
      <c r="AB24" s="33"/>
      <c r="AC24" s="33"/>
      <c r="AD24" s="32"/>
    </row>
    <row r="25" spans="1:256">
      <c r="A25" s="232" t="str">
        <f>'3 Investitionen'!A32</f>
        <v>Maschinen</v>
      </c>
      <c r="C25" s="83"/>
      <c r="D25" s="10"/>
      <c r="E25" s="142" t="str">
        <f>IF(ISERROR(C25/$C$35),"",C25/$C$35)</f>
        <v/>
      </c>
      <c r="G25" s="83"/>
      <c r="H25" s="10"/>
      <c r="I25" s="142" t="str">
        <f>IF(ISERROR(G25/$G$35),"",G25/$G$35)</f>
        <v/>
      </c>
      <c r="K25" s="140">
        <f>'3 Investitionen'!C58</f>
        <v>0</v>
      </c>
      <c r="L25" s="10"/>
      <c r="M25" s="142" t="str">
        <f>IF(ISERROR(K25/$K$35),"",K25/$K$35)</f>
        <v/>
      </c>
      <c r="O25" s="135">
        <f>'3 Investitionen'!C58+'3 Investitionen'!E32-'3 Investitionen'!E45-'2 Kosten'!C37</f>
        <v>0</v>
      </c>
      <c r="P25" s="10"/>
      <c r="Q25" s="133" t="str">
        <f>IF(ISERROR(O25/$O$35),"",O25/$O$35)</f>
        <v/>
      </c>
      <c r="S25" s="135">
        <f>O25+'3 Investitionen'!G32-'3 Investitionen'!G45-'2 Kosten'!E37</f>
        <v>0</v>
      </c>
      <c r="T25" s="10"/>
      <c r="U25" s="133" t="str">
        <f>IF(ISERROR(S25/$S$35),"",S25/$S$35)</f>
        <v/>
      </c>
      <c r="W25" s="135">
        <f>S25+'3 Investitionen'!I32-'3 Investitionen'!I45-'2 Kosten'!G37</f>
        <v>0</v>
      </c>
      <c r="X25" s="10"/>
      <c r="Y25" s="133" t="str">
        <f>IF(ISERROR(W25/$W$35),"",W25/$W$35)</f>
        <v/>
      </c>
      <c r="Z25" s="33"/>
      <c r="AA25" s="33"/>
      <c r="AB25" s="33"/>
      <c r="AC25" s="33"/>
      <c r="AD25" s="32"/>
    </row>
    <row r="26" spans="1:256" ht="12.75" customHeight="1">
      <c r="A26" s="232" t="str">
        <f>'3 Investitionen'!A33</f>
        <v>Mobilien</v>
      </c>
      <c r="C26" s="80"/>
      <c r="D26" s="10"/>
      <c r="E26" s="143" t="str">
        <f t="shared" ref="E26:E32" si="6">IF(ISERROR(C26/$C$35),"",C26/$C$35)</f>
        <v/>
      </c>
      <c r="G26" s="80"/>
      <c r="H26" s="10"/>
      <c r="I26" s="143" t="str">
        <f t="shared" ref="I26:I32" si="7">IF(ISERROR(G26/$G$35),"",G26/$G$35)</f>
        <v/>
      </c>
      <c r="K26" s="125">
        <f>'3 Investitionen'!C59</f>
        <v>0</v>
      </c>
      <c r="L26" s="10"/>
      <c r="M26" s="143" t="str">
        <f t="shared" ref="M26:M32" si="8">IF(ISERROR(K26/$K$35),"",K26/$K$35)</f>
        <v/>
      </c>
      <c r="O26" s="138">
        <f>'3 Investitionen'!C59+'3 Investitionen'!E33-'3 Investitionen'!E46-'2 Kosten'!C38</f>
        <v>0</v>
      </c>
      <c r="P26" s="10"/>
      <c r="Q26" s="137" t="str">
        <f t="shared" ref="Q26:Q32" si="9">IF(ISERROR(O26/$O$35),"",O26/$O$35)</f>
        <v/>
      </c>
      <c r="S26" s="138">
        <f>O26+'3 Investitionen'!G33-'3 Investitionen'!G46-'2 Kosten'!E38</f>
        <v>0</v>
      </c>
      <c r="T26" s="10"/>
      <c r="U26" s="137" t="str">
        <f t="shared" ref="U26:U32" si="10">IF(ISERROR(S26/$S$35),"",S26/$S$35)</f>
        <v/>
      </c>
      <c r="W26" s="138">
        <f>S26+'3 Investitionen'!I33-'3 Investitionen'!I46-'2 Kosten'!G38</f>
        <v>0</v>
      </c>
      <c r="X26" s="10"/>
      <c r="Y26" s="137" t="str">
        <f t="shared" ref="Y26:Y32" si="11">IF(ISERROR(W26/$W$35),"",W26/$W$35)</f>
        <v/>
      </c>
      <c r="Z26" s="3"/>
      <c r="AA26" s="3"/>
      <c r="AB26" s="3"/>
      <c r="AC26" s="3"/>
      <c r="AD26" s="32"/>
    </row>
    <row r="27" spans="1:256" ht="12.75" customHeight="1">
      <c r="A27" s="232" t="str">
        <f>'3 Investitionen'!A34</f>
        <v>Fahrzeuge</v>
      </c>
      <c r="C27" s="80"/>
      <c r="D27" s="10"/>
      <c r="E27" s="143" t="str">
        <f t="shared" si="6"/>
        <v/>
      </c>
      <c r="G27" s="80"/>
      <c r="H27" s="10"/>
      <c r="I27" s="143" t="str">
        <f t="shared" si="7"/>
        <v/>
      </c>
      <c r="K27" s="125">
        <f>'3 Investitionen'!C60</f>
        <v>0</v>
      </c>
      <c r="L27" s="10"/>
      <c r="M27" s="143" t="str">
        <f t="shared" si="8"/>
        <v/>
      </c>
      <c r="O27" s="138">
        <f>'3 Investitionen'!C60+'3 Investitionen'!E34-'3 Investitionen'!E47-'2 Kosten'!C39</f>
        <v>0</v>
      </c>
      <c r="P27" s="10"/>
      <c r="Q27" s="137" t="str">
        <f t="shared" si="9"/>
        <v/>
      </c>
      <c r="S27" s="138">
        <f>O27+'3 Investitionen'!G34-'3 Investitionen'!G47-'2 Kosten'!E39</f>
        <v>0</v>
      </c>
      <c r="T27" s="10"/>
      <c r="U27" s="137" t="str">
        <f t="shared" si="10"/>
        <v/>
      </c>
      <c r="W27" s="138">
        <f>S27+'3 Investitionen'!I34-'3 Investitionen'!I47-'2 Kosten'!G39</f>
        <v>0</v>
      </c>
      <c r="X27" s="10"/>
      <c r="Y27" s="137" t="str">
        <f t="shared" si="11"/>
        <v/>
      </c>
      <c r="Z27" s="3"/>
      <c r="AA27" s="3"/>
      <c r="AB27" s="3"/>
      <c r="AC27" s="3"/>
      <c r="AD27" s="32"/>
    </row>
    <row r="28" spans="1:256" ht="12.75" customHeight="1">
      <c r="A28" s="232" t="str">
        <f>'3 Investitionen'!A35</f>
        <v>Immobilien</v>
      </c>
      <c r="C28" s="80"/>
      <c r="D28" s="10"/>
      <c r="E28" s="143" t="str">
        <f t="shared" si="6"/>
        <v/>
      </c>
      <c r="G28" s="80"/>
      <c r="H28" s="10"/>
      <c r="I28" s="143" t="str">
        <f t="shared" si="7"/>
        <v/>
      </c>
      <c r="K28" s="125">
        <f>'3 Investitionen'!C61</f>
        <v>0</v>
      </c>
      <c r="L28" s="10"/>
      <c r="M28" s="143" t="str">
        <f t="shared" si="8"/>
        <v/>
      </c>
      <c r="O28" s="138">
        <f>'3 Investitionen'!C61+'3 Investitionen'!E35-'3 Investitionen'!E48-'2 Kosten'!C40</f>
        <v>0</v>
      </c>
      <c r="P28" s="10"/>
      <c r="Q28" s="137" t="str">
        <f t="shared" si="9"/>
        <v/>
      </c>
      <c r="S28" s="138">
        <f>O28+'3 Investitionen'!G35-'3 Investitionen'!G48-'2 Kosten'!E40</f>
        <v>0</v>
      </c>
      <c r="T28" s="10"/>
      <c r="U28" s="137" t="str">
        <f t="shared" si="10"/>
        <v/>
      </c>
      <c r="W28" s="138">
        <f>S28+'3 Investitionen'!I35-'3 Investitionen'!I48-'2 Kosten'!G40</f>
        <v>0</v>
      </c>
      <c r="X28" s="10"/>
      <c r="Y28" s="137" t="str">
        <f t="shared" si="11"/>
        <v/>
      </c>
      <c r="Z28" s="3"/>
      <c r="AA28" s="3"/>
      <c r="AB28" s="3"/>
      <c r="AC28" s="3"/>
      <c r="AD28" s="32"/>
    </row>
    <row r="29" spans="1:256" ht="12.75" customHeight="1">
      <c r="A29" s="232" t="str">
        <f>'3 Investitionen'!A36</f>
        <v>Immaterielle Anlagen (Patente, Lizenzen)</v>
      </c>
      <c r="C29" s="80"/>
      <c r="D29" s="10"/>
      <c r="E29" s="143" t="str">
        <f t="shared" si="6"/>
        <v/>
      </c>
      <c r="G29" s="80"/>
      <c r="H29" s="10"/>
      <c r="I29" s="143" t="str">
        <f t="shared" si="7"/>
        <v/>
      </c>
      <c r="K29" s="125">
        <f>'3 Investitionen'!C62</f>
        <v>0</v>
      </c>
      <c r="L29" s="10"/>
      <c r="M29" s="143" t="str">
        <f t="shared" si="8"/>
        <v/>
      </c>
      <c r="O29" s="138">
        <f>'3 Investitionen'!C62+'3 Investitionen'!E36-'3 Investitionen'!E49-'2 Kosten'!C41</f>
        <v>0</v>
      </c>
      <c r="P29" s="10"/>
      <c r="Q29" s="137" t="str">
        <f t="shared" si="9"/>
        <v/>
      </c>
      <c r="S29" s="138">
        <f>O29+'3 Investitionen'!G36-'3 Investitionen'!G49-'2 Kosten'!E41</f>
        <v>0</v>
      </c>
      <c r="T29" s="10"/>
      <c r="U29" s="137" t="str">
        <f t="shared" si="10"/>
        <v/>
      </c>
      <c r="W29" s="138">
        <f>S29+'3 Investitionen'!I36-'3 Investitionen'!I49-'2 Kosten'!G41</f>
        <v>0</v>
      </c>
      <c r="X29" s="10"/>
      <c r="Y29" s="137" t="str">
        <f t="shared" si="11"/>
        <v/>
      </c>
      <c r="Z29" s="3"/>
      <c r="AA29" s="3"/>
      <c r="AB29" s="3"/>
      <c r="AC29" s="3"/>
      <c r="AD29" s="32"/>
    </row>
    <row r="30" spans="1:256" ht="12.75" customHeight="1">
      <c r="A30" s="232" t="str">
        <f>'3 Investitionen'!A37</f>
        <v>Beteiligungen</v>
      </c>
      <c r="C30" s="80"/>
      <c r="D30" s="10"/>
      <c r="E30" s="143" t="str">
        <f t="shared" si="6"/>
        <v/>
      </c>
      <c r="G30" s="80"/>
      <c r="H30" s="10"/>
      <c r="I30" s="143" t="str">
        <f t="shared" si="7"/>
        <v/>
      </c>
      <c r="K30" s="125">
        <f>'3 Investitionen'!C63</f>
        <v>0</v>
      </c>
      <c r="L30" s="10"/>
      <c r="M30" s="143" t="str">
        <f t="shared" si="8"/>
        <v/>
      </c>
      <c r="O30" s="138">
        <f>'3 Investitionen'!C63+'3 Investitionen'!E37-'3 Investitionen'!E50-'2 Kosten'!C42</f>
        <v>0</v>
      </c>
      <c r="P30" s="10"/>
      <c r="Q30" s="137" t="str">
        <f t="shared" si="9"/>
        <v/>
      </c>
      <c r="S30" s="138">
        <f>O30+'3 Investitionen'!G37-'3 Investitionen'!G50-'2 Kosten'!E42</f>
        <v>0</v>
      </c>
      <c r="T30" s="10"/>
      <c r="U30" s="137" t="str">
        <f t="shared" si="10"/>
        <v/>
      </c>
      <c r="W30" s="138">
        <f>S30+'3 Investitionen'!I37-'3 Investitionen'!I50-'2 Kosten'!G42</f>
        <v>0</v>
      </c>
      <c r="X30" s="10"/>
      <c r="Y30" s="137" t="str">
        <f t="shared" si="11"/>
        <v/>
      </c>
      <c r="Z30" s="3"/>
      <c r="AA30" s="3"/>
      <c r="AB30" s="3"/>
      <c r="AC30" s="3"/>
      <c r="AD30" s="32"/>
    </row>
    <row r="31" spans="1:256" ht="12.75" hidden="1" customHeight="1" outlineLevel="1">
      <c r="A31" s="232" t="str">
        <f>'3 Investitionen'!A38</f>
        <v>[Weiteres Anlagevermögen]</v>
      </c>
      <c r="C31" s="80"/>
      <c r="D31" s="10"/>
      <c r="E31" s="143" t="str">
        <f t="shared" si="6"/>
        <v/>
      </c>
      <c r="G31" s="80"/>
      <c r="H31" s="10"/>
      <c r="I31" s="143" t="str">
        <f t="shared" si="7"/>
        <v/>
      </c>
      <c r="K31" s="125">
        <f>'3 Investitionen'!C64</f>
        <v>0</v>
      </c>
      <c r="L31" s="10"/>
      <c r="M31" s="143" t="str">
        <f t="shared" si="8"/>
        <v/>
      </c>
      <c r="O31" s="138">
        <f>'3 Investitionen'!C64+'3 Investitionen'!E38-'3 Investitionen'!E51-'2 Kosten'!C43</f>
        <v>0</v>
      </c>
      <c r="P31" s="10"/>
      <c r="Q31" s="137" t="str">
        <f t="shared" si="9"/>
        <v/>
      </c>
      <c r="S31" s="138">
        <f>O31+'3 Investitionen'!G38-'3 Investitionen'!G51-'2 Kosten'!E43</f>
        <v>0</v>
      </c>
      <c r="T31" s="10"/>
      <c r="U31" s="137" t="str">
        <f t="shared" si="10"/>
        <v/>
      </c>
      <c r="W31" s="138">
        <f>S31+'3 Investitionen'!I38-'3 Investitionen'!I51-'2 Kosten'!G43</f>
        <v>0</v>
      </c>
      <c r="X31" s="10"/>
      <c r="Y31" s="137" t="str">
        <f t="shared" si="11"/>
        <v/>
      </c>
      <c r="Z31" s="3"/>
      <c r="AA31" s="3"/>
      <c r="AB31" s="3"/>
      <c r="AC31" s="3"/>
      <c r="AD31" s="32"/>
    </row>
    <row r="32" spans="1:256" ht="12.75" hidden="1" customHeight="1" outlineLevel="1">
      <c r="A32" s="232" t="str">
        <f>'3 Investitionen'!A39</f>
        <v>[Weiteres Anlagevermögen]</v>
      </c>
      <c r="C32" s="80"/>
      <c r="D32" s="10"/>
      <c r="E32" s="143" t="str">
        <f t="shared" si="6"/>
        <v/>
      </c>
      <c r="G32" s="80"/>
      <c r="H32" s="10"/>
      <c r="I32" s="143" t="str">
        <f t="shared" si="7"/>
        <v/>
      </c>
      <c r="K32" s="125">
        <f>'3 Investitionen'!C65</f>
        <v>0</v>
      </c>
      <c r="L32" s="10"/>
      <c r="M32" s="143" t="str">
        <f t="shared" si="8"/>
        <v/>
      </c>
      <c r="O32" s="138">
        <f>'3 Investitionen'!C65+'3 Investitionen'!E39-'3 Investitionen'!E52-'2 Kosten'!C44</f>
        <v>0</v>
      </c>
      <c r="P32" s="10"/>
      <c r="Q32" s="137" t="str">
        <f t="shared" si="9"/>
        <v/>
      </c>
      <c r="S32" s="138">
        <f>O32+'3 Investitionen'!G39-'3 Investitionen'!G52-'2 Kosten'!E44</f>
        <v>0</v>
      </c>
      <c r="T32" s="10"/>
      <c r="U32" s="137" t="str">
        <f t="shared" si="10"/>
        <v/>
      </c>
      <c r="W32" s="138">
        <f>S32+'3 Investitionen'!I39-'3 Investitionen'!I52-'2 Kosten'!G44</f>
        <v>0</v>
      </c>
      <c r="X32" s="10"/>
      <c r="Y32" s="137" t="str">
        <f t="shared" si="11"/>
        <v/>
      </c>
      <c r="Z32" s="3"/>
      <c r="AA32" s="3"/>
      <c r="AB32" s="3"/>
      <c r="AC32" s="3"/>
      <c r="AD32" s="32"/>
    </row>
    <row r="33" spans="1:31" s="6" customFormat="1" ht="12.75" customHeight="1" collapsed="1">
      <c r="A33" s="235" t="s">
        <v>1</v>
      </c>
      <c r="C33" s="132">
        <f>SUM(C25:C32)</f>
        <v>0</v>
      </c>
      <c r="E33" s="157" t="str">
        <f>IF(ISERROR(C33/$C$35),"",C33/$C$35)</f>
        <v/>
      </c>
      <c r="G33" s="132">
        <f>SUM(G25:G32)</f>
        <v>0</v>
      </c>
      <c r="I33" s="157" t="str">
        <f>IF(ISERROR(G33/$G$35),"",G33/$G$35)</f>
        <v/>
      </c>
      <c r="K33" s="132">
        <f>SUM(K25:K32)</f>
        <v>0</v>
      </c>
      <c r="M33" s="157" t="str">
        <f>IF(ISERROR(K33/$K$35),"",K33/$K$35)</f>
        <v/>
      </c>
      <c r="O33" s="132">
        <f>SUM(O25:O32)</f>
        <v>0</v>
      </c>
      <c r="Q33" s="134" t="str">
        <f>IF(ISERROR(O33/$O$35),"",O33/$O$35)</f>
        <v/>
      </c>
      <c r="S33" s="132">
        <f>SUM(S25:S32)</f>
        <v>0</v>
      </c>
      <c r="U33" s="134" t="str">
        <f>IF(ISERROR(S33/$S$35),"",S33/$S$35)</f>
        <v/>
      </c>
      <c r="W33" s="132">
        <f>SUM(W25:W32)</f>
        <v>0</v>
      </c>
      <c r="Y33" s="134" t="str">
        <f>IF(ISERROR(W33/$W$35),"",W33/$W$35)</f>
        <v/>
      </c>
      <c r="Z33" s="34"/>
      <c r="AA33" s="34"/>
      <c r="AB33" s="34"/>
      <c r="AC33" s="34"/>
      <c r="AD33" s="35"/>
    </row>
    <row r="34" spans="1:31" ht="5.0999999999999996" customHeight="1">
      <c r="C34" s="250"/>
      <c r="D34" s="10"/>
      <c r="E34" s="331"/>
      <c r="G34" s="250"/>
      <c r="H34" s="10"/>
      <c r="I34" s="331"/>
      <c r="K34" s="250"/>
      <c r="L34" s="10"/>
      <c r="M34" s="331"/>
      <c r="O34" s="250"/>
      <c r="P34" s="10"/>
      <c r="Q34" s="332"/>
      <c r="S34" s="250"/>
      <c r="T34" s="10"/>
      <c r="U34" s="332"/>
      <c r="W34" s="250"/>
      <c r="X34" s="10"/>
      <c r="Y34" s="332"/>
      <c r="Z34" s="36"/>
      <c r="AA34" s="36"/>
      <c r="AB34" s="36"/>
      <c r="AC34" s="36"/>
    </row>
    <row r="35" spans="1:31" s="6" customFormat="1">
      <c r="A35" s="333" t="s">
        <v>17</v>
      </c>
      <c r="C35" s="126">
        <f>C22+C33</f>
        <v>0</v>
      </c>
      <c r="D35" s="334"/>
      <c r="E35" s="139" t="str">
        <f>IF(ISERROR(C35/$C$35),"",C35/$C$35)</f>
        <v/>
      </c>
      <c r="G35" s="126">
        <f>G22+G33</f>
        <v>0</v>
      </c>
      <c r="H35" s="334"/>
      <c r="I35" s="139" t="str">
        <f>IF(ISERROR(G35/$G$35),"",G35/$G$35)</f>
        <v/>
      </c>
      <c r="K35" s="126">
        <f>K22+K33</f>
        <v>0</v>
      </c>
      <c r="L35" s="334"/>
      <c r="M35" s="139" t="str">
        <f>IF(ISERROR(K35/$K$35),"",K35/$K$35)</f>
        <v/>
      </c>
      <c r="O35" s="126">
        <f>O22+O33</f>
        <v>0</v>
      </c>
      <c r="P35" s="334"/>
      <c r="Q35" s="139" t="str">
        <f>IF(ISERROR(O35/$O$35),"",O35/$O$35)</f>
        <v/>
      </c>
      <c r="S35" s="126">
        <f>S22+S33</f>
        <v>0</v>
      </c>
      <c r="T35" s="334"/>
      <c r="U35" s="139" t="str">
        <f>IF(ISERROR(S35/$S$35),"",S35/$S$35)</f>
        <v/>
      </c>
      <c r="W35" s="126">
        <f>W22+W33</f>
        <v>0</v>
      </c>
      <c r="X35" s="334"/>
      <c r="Y35" s="139" t="str">
        <f>IF(ISERROR(W35/$W$35),"",W35/$W$35)</f>
        <v/>
      </c>
      <c r="Z35" s="4"/>
      <c r="AA35" s="4"/>
      <c r="AB35" s="4"/>
      <c r="AC35" s="4"/>
      <c r="AD35" s="5"/>
    </row>
    <row r="38" spans="1:31" ht="12.75" customHeight="1">
      <c r="A38" s="185" t="s">
        <v>33</v>
      </c>
      <c r="B38" s="6"/>
      <c r="C38" s="186">
        <f ca="1">Titelseite!$B$24-3</f>
        <v>2024</v>
      </c>
      <c r="D38" s="6"/>
      <c r="E38" s="322" t="s">
        <v>69</v>
      </c>
      <c r="F38" s="6"/>
      <c r="G38" s="186">
        <f ca="1">Titelseite!$B$24-2</f>
        <v>2025</v>
      </c>
      <c r="H38" s="6"/>
      <c r="I38" s="322" t="s">
        <v>69</v>
      </c>
      <c r="J38" s="6"/>
      <c r="K38" s="186">
        <f ca="1">Titelseite!$B$24-1</f>
        <v>2026</v>
      </c>
      <c r="L38" s="6"/>
      <c r="M38" s="322" t="s">
        <v>69</v>
      </c>
      <c r="N38" s="6"/>
      <c r="O38" s="186" t="str">
        <f ca="1">"Planjahr "&amp;Titelseite!$B$24</f>
        <v>Planjahr 2027</v>
      </c>
      <c r="P38" s="6"/>
      <c r="Q38" s="270" t="s">
        <v>69</v>
      </c>
      <c r="R38" s="6"/>
      <c r="S38" s="186" t="str">
        <f ca="1">"Planjahr "&amp;Titelseite!$B$24+1</f>
        <v>Planjahr 2028</v>
      </c>
      <c r="T38" s="6"/>
      <c r="U38" s="270" t="s">
        <v>69</v>
      </c>
      <c r="V38" s="6"/>
      <c r="W38" s="186" t="str">
        <f ca="1">"Planjahr "&amp;Titelseite!$B$24+2</f>
        <v>Planjahr 2029</v>
      </c>
      <c r="X38" s="6"/>
      <c r="Y38" s="270" t="s">
        <v>69</v>
      </c>
    </row>
    <row r="39" spans="1:31" ht="5.0999999999999996" customHeight="1">
      <c r="A39" s="31"/>
      <c r="C39" s="188"/>
      <c r="D39" s="188"/>
      <c r="E39" s="32"/>
      <c r="G39" s="188"/>
      <c r="H39" s="188"/>
      <c r="I39" s="32"/>
      <c r="K39" s="188"/>
      <c r="L39" s="188"/>
      <c r="M39" s="32"/>
      <c r="O39" s="188"/>
      <c r="P39" s="188"/>
      <c r="Q39" s="271"/>
      <c r="S39" s="188"/>
      <c r="T39" s="188"/>
      <c r="U39" s="335"/>
      <c r="W39" s="188"/>
      <c r="X39" s="188"/>
      <c r="Y39" s="335"/>
    </row>
    <row r="40" spans="1:31">
      <c r="A40" s="324" t="s">
        <v>65</v>
      </c>
      <c r="C40" s="190"/>
      <c r="D40" s="190"/>
      <c r="E40" s="190"/>
      <c r="G40" s="190"/>
      <c r="H40" s="190"/>
      <c r="I40" s="190"/>
      <c r="K40" s="190"/>
      <c r="L40" s="190"/>
      <c r="M40" s="190"/>
      <c r="O40" s="190"/>
      <c r="P40" s="190"/>
      <c r="Q40" s="330"/>
      <c r="S40" s="190"/>
      <c r="T40" s="190"/>
      <c r="U40" s="336"/>
      <c r="W40" s="190"/>
      <c r="X40" s="190"/>
      <c r="Y40" s="336"/>
    </row>
    <row r="41" spans="1:31">
      <c r="A41" s="232" t="str">
        <f>'4 Finanzierung'!A17</f>
        <v>Kreditoren</v>
      </c>
      <c r="C41" s="83"/>
      <c r="D41" s="10"/>
      <c r="E41" s="142" t="str">
        <f>IF(ISERROR(C41/$C$60),"",C41/$C$60)</f>
        <v/>
      </c>
      <c r="G41" s="83"/>
      <c r="H41" s="10"/>
      <c r="I41" s="142" t="str">
        <f>IF(ISERROR(G41/$G$60),"",G41/$G$60)</f>
        <v/>
      </c>
      <c r="K41" s="140">
        <f>'4 Finanzierung'!C17</f>
        <v>0</v>
      </c>
      <c r="L41" s="10"/>
      <c r="M41" s="142" t="str">
        <f>IF(ISERROR(K41/$K$60),"",K41/$K$60)</f>
        <v/>
      </c>
      <c r="O41" s="135">
        <f>'4 Finanzierung'!E17</f>
        <v>0</v>
      </c>
      <c r="P41" s="10"/>
      <c r="Q41" s="133" t="str">
        <f>IF(ISERROR(O41/$O$60),"",O41/$O$60)</f>
        <v/>
      </c>
      <c r="S41" s="135">
        <f>'4 Finanzierung'!G17</f>
        <v>0</v>
      </c>
      <c r="T41" s="10"/>
      <c r="U41" s="133" t="str">
        <f>IF(ISERROR(S41/$S$60),"",S41/$S$60)</f>
        <v/>
      </c>
      <c r="W41" s="135">
        <f>'4 Finanzierung'!I17</f>
        <v>0</v>
      </c>
      <c r="X41" s="10"/>
      <c r="Y41" s="133" t="str">
        <f>IF(ISERROR(W41/$W$60),"",W41/$W$60)</f>
        <v/>
      </c>
    </row>
    <row r="42" spans="1:31">
      <c r="A42" s="232" t="str">
        <f>'4 Finanzierung'!A18</f>
        <v>Bankschulden</v>
      </c>
      <c r="C42" s="80"/>
      <c r="D42" s="10"/>
      <c r="E42" s="143" t="str">
        <f>IF(ISERROR(C42/$C$60),"",C42/$C$60)</f>
        <v/>
      </c>
      <c r="G42" s="80"/>
      <c r="H42" s="10"/>
      <c r="I42" s="143" t="str">
        <f>IF(ISERROR(G42/$G$60),"",G42/$G$60)</f>
        <v/>
      </c>
      <c r="K42" s="125">
        <f>'4 Finanzierung'!C18</f>
        <v>0</v>
      </c>
      <c r="L42" s="10"/>
      <c r="M42" s="143" t="str">
        <f>IF(ISERROR(K42/$K$60),"",K42/$K$60)</f>
        <v/>
      </c>
      <c r="O42" s="138">
        <f>'4 Finanzierung'!E18</f>
        <v>0</v>
      </c>
      <c r="P42" s="10"/>
      <c r="Q42" s="137" t="str">
        <f>IF(ISERROR(O42/$O$60),"",O42/$O$60)</f>
        <v/>
      </c>
      <c r="S42" s="138">
        <f>'4 Finanzierung'!G18</f>
        <v>0</v>
      </c>
      <c r="T42" s="10"/>
      <c r="U42" s="137" t="str">
        <f>IF(ISERROR(S42/$S$60),"",S42/$S$60)</f>
        <v/>
      </c>
      <c r="W42" s="138">
        <f>'4 Finanzierung'!I18</f>
        <v>0</v>
      </c>
      <c r="X42" s="10"/>
      <c r="Y42" s="137" t="str">
        <f>IF(ISERROR(W42/$W$60),"",W42/$W$60)</f>
        <v/>
      </c>
    </row>
    <row r="43" spans="1:31">
      <c r="A43" s="232" t="str">
        <f>'4 Finanzierung'!A19</f>
        <v>Andere kurzfristige Verbindlichkeiten</v>
      </c>
      <c r="C43" s="113"/>
      <c r="D43" s="10"/>
      <c r="E43" s="144" t="str">
        <f>IF(ISERROR(C43/$C$60),"",C43/$C$60)</f>
        <v/>
      </c>
      <c r="G43" s="113"/>
      <c r="H43" s="10"/>
      <c r="I43" s="144" t="str">
        <f>IF(ISERROR(G43/$G$60),"",G43/$G$60)</f>
        <v/>
      </c>
      <c r="K43" s="148">
        <f>'4 Finanzierung'!C19</f>
        <v>0</v>
      </c>
      <c r="L43" s="10"/>
      <c r="M43" s="144" t="str">
        <f>IF(ISERROR(K43/$K$60),"",K43/$K$60)</f>
        <v/>
      </c>
      <c r="O43" s="151">
        <f>'4 Finanzierung'!E19</f>
        <v>0</v>
      </c>
      <c r="P43" s="10"/>
      <c r="Q43" s="153" t="str">
        <f>IF(ISERROR(O43/$O$60),"",O43/$O$60)</f>
        <v/>
      </c>
      <c r="S43" s="151">
        <f>'4 Finanzierung'!G19</f>
        <v>0</v>
      </c>
      <c r="T43" s="10"/>
      <c r="U43" s="153" t="str">
        <f>IF(ISERROR(S43/$S$60),"",S43/$S$60)</f>
        <v/>
      </c>
      <c r="W43" s="151">
        <f>'4 Finanzierung'!I19</f>
        <v>0</v>
      </c>
      <c r="X43" s="10"/>
      <c r="Y43" s="153" t="str">
        <f>IF(ISERROR(W43/$W$60),"",W43/$W$60)</f>
        <v/>
      </c>
    </row>
    <row r="44" spans="1:31">
      <c r="A44" s="327" t="str">
        <f>'4 Finanzierung'!A20</f>
        <v>Passive Rechnungsabgrenzung</v>
      </c>
      <c r="B44" s="328"/>
      <c r="C44" s="115"/>
      <c r="D44" s="328"/>
      <c r="E44" s="145" t="str">
        <f>IF(ISERROR(C44/$C$60),"",C44/$C$60)</f>
        <v/>
      </c>
      <c r="F44" s="328"/>
      <c r="G44" s="115"/>
      <c r="H44" s="328"/>
      <c r="I44" s="145" t="str">
        <f>IF(ISERROR(G44/$G$60),"",G44/$G$60)</f>
        <v/>
      </c>
      <c r="J44" s="328"/>
      <c r="K44" s="149">
        <f>'4 Finanzierung'!C20</f>
        <v>0</v>
      </c>
      <c r="L44" s="328"/>
      <c r="M44" s="145" t="str">
        <f>IF(ISERROR(K44/$K$60),"",K44/$K$60)</f>
        <v/>
      </c>
      <c r="N44" s="328"/>
      <c r="O44" s="149">
        <f>'4 Finanzierung'!E20</f>
        <v>0</v>
      </c>
      <c r="P44" s="328"/>
      <c r="Q44" s="154" t="str">
        <f>IF(ISERROR(O44/$O$60),"",O44/$O$60)</f>
        <v/>
      </c>
      <c r="R44" s="328"/>
      <c r="S44" s="149">
        <f>'4 Finanzierung'!G20</f>
        <v>0</v>
      </c>
      <c r="T44" s="328"/>
      <c r="U44" s="154" t="str">
        <f>IF(ISERROR(S44/$S$60),"",S44/$S$60)</f>
        <v/>
      </c>
      <c r="V44" s="328"/>
      <c r="W44" s="149">
        <f>'4 Finanzierung'!I20</f>
        <v>0</v>
      </c>
      <c r="X44" s="328"/>
      <c r="Y44" s="154" t="str">
        <f>IF(ISERROR(W44/$W$60),"",W44/$W$60)</f>
        <v/>
      </c>
    </row>
    <row r="45" spans="1:31" s="6" customFormat="1">
      <c r="A45" s="235" t="s">
        <v>66</v>
      </c>
      <c r="B45" s="6">
        <f>SUM(B41:B43)</f>
        <v>0</v>
      </c>
      <c r="C45" s="141">
        <f>SUM(C41:C44)</f>
        <v>0</v>
      </c>
      <c r="E45" s="147" t="str">
        <f>IF(ISERROR(C45/$C$60),"",C45/$C$60)</f>
        <v/>
      </c>
      <c r="F45" s="6">
        <f>SUM(F41:F43)</f>
        <v>0</v>
      </c>
      <c r="G45" s="141">
        <f>SUM(G41:G44)</f>
        <v>0</v>
      </c>
      <c r="I45" s="147" t="str">
        <f>IF(ISERROR(G45/$G$60),"",G45/$G$60)</f>
        <v/>
      </c>
      <c r="J45" s="6">
        <f>SUM(J41:J43)</f>
        <v>0</v>
      </c>
      <c r="K45" s="141">
        <f>SUM(K41:K44)</f>
        <v>0</v>
      </c>
      <c r="M45" s="147" t="str">
        <f>IF(ISERROR(K45/$K$60),"",K45/$K$60)</f>
        <v/>
      </c>
      <c r="O45" s="141">
        <f>SUM(O41:O44)</f>
        <v>0</v>
      </c>
      <c r="Q45" s="156" t="str">
        <f>IF(ISERROR(O45/$O$60),"",O45/$O$60)</f>
        <v/>
      </c>
      <c r="R45" s="6">
        <f>SUM(R41:R43)</f>
        <v>0</v>
      </c>
      <c r="S45" s="141">
        <f>SUM(S41:S44)</f>
        <v>0</v>
      </c>
      <c r="U45" s="156" t="str">
        <f>IF(ISERROR(S45/$S$60),"",S45/$S$60)</f>
        <v/>
      </c>
      <c r="V45" s="6">
        <f>SUM(V41:V43)</f>
        <v>0</v>
      </c>
      <c r="W45" s="141">
        <f>SUM(W41:W44)</f>
        <v>0</v>
      </c>
      <c r="Y45" s="156" t="str">
        <f>IF(ISERROR(W45/$W$60),"",W45/$W$60)</f>
        <v/>
      </c>
      <c r="AA45" s="5"/>
      <c r="AC45" s="5"/>
      <c r="AD45" s="5"/>
    </row>
    <row r="46" spans="1:31">
      <c r="A46" s="1"/>
      <c r="B46" s="6"/>
      <c r="C46" s="74"/>
      <c r="D46" s="74"/>
      <c r="E46" s="78"/>
      <c r="F46" s="6"/>
      <c r="G46" s="74"/>
      <c r="H46" s="74"/>
      <c r="I46" s="78"/>
      <c r="J46" s="6"/>
      <c r="K46" s="74"/>
      <c r="L46" s="74"/>
      <c r="M46" s="78"/>
      <c r="N46" s="6"/>
      <c r="O46" s="74"/>
      <c r="P46" s="74"/>
      <c r="Q46" s="79"/>
      <c r="R46" s="6"/>
      <c r="S46" s="74"/>
      <c r="T46" s="74"/>
      <c r="U46" s="79"/>
      <c r="V46" s="6"/>
      <c r="W46" s="74"/>
      <c r="X46" s="74"/>
      <c r="Y46" s="79"/>
      <c r="AE46" s="37"/>
    </row>
    <row r="47" spans="1:31">
      <c r="A47" s="324" t="s">
        <v>67</v>
      </c>
      <c r="C47" s="83"/>
      <c r="D47" s="10"/>
      <c r="E47" s="142"/>
      <c r="G47" s="83"/>
      <c r="H47" s="10"/>
      <c r="I47" s="142"/>
      <c r="K47" s="140"/>
      <c r="L47" s="10"/>
      <c r="M47" s="142"/>
      <c r="O47" s="135"/>
      <c r="P47" s="10"/>
      <c r="Q47" s="133"/>
      <c r="S47" s="135"/>
      <c r="T47" s="10"/>
      <c r="U47" s="133"/>
      <c r="W47" s="135"/>
      <c r="X47" s="10"/>
      <c r="Y47" s="133"/>
    </row>
    <row r="48" spans="1:31">
      <c r="A48" s="232" t="str">
        <f>'4 Finanzierung'!A26</f>
        <v>Darlehen</v>
      </c>
      <c r="C48" s="80"/>
      <c r="D48" s="10"/>
      <c r="E48" s="143" t="str">
        <f>IF(ISERROR(C48/$C$60),"",C48/$C$60)</f>
        <v/>
      </c>
      <c r="G48" s="80"/>
      <c r="H48" s="10"/>
      <c r="I48" s="143" t="str">
        <f>IF(ISERROR(G48/$G$60),"",G48/$G$60)</f>
        <v/>
      </c>
      <c r="K48" s="125">
        <f>'4 Finanzierung'!C26</f>
        <v>0</v>
      </c>
      <c r="L48" s="10"/>
      <c r="M48" s="143" t="str">
        <f>IF(ISERROR(K48/$K$60),"",K48/$K$60)</f>
        <v/>
      </c>
      <c r="O48" s="138">
        <f>'4 Finanzierung'!E26</f>
        <v>0</v>
      </c>
      <c r="P48" s="10"/>
      <c r="Q48" s="137" t="str">
        <f>IF(ISERROR(O48/$O$60),"",O48/$O$60)</f>
        <v/>
      </c>
      <c r="S48" s="138">
        <f>'4 Finanzierung'!G26</f>
        <v>0</v>
      </c>
      <c r="T48" s="10"/>
      <c r="U48" s="137" t="str">
        <f>IF(ISERROR(S48/$S$60),"",S48/$S$60)</f>
        <v/>
      </c>
      <c r="W48" s="138">
        <f>'4 Finanzierung'!I26</f>
        <v>0</v>
      </c>
      <c r="X48" s="10"/>
      <c r="Y48" s="137" t="str">
        <f>IF(ISERROR(W48/$W$60),"",W48/$W$60)</f>
        <v/>
      </c>
    </row>
    <row r="49" spans="1:30">
      <c r="A49" s="232" t="str">
        <f>'4 Finanzierung'!A27</f>
        <v>Hypotheken</v>
      </c>
      <c r="C49" s="80"/>
      <c r="D49" s="10"/>
      <c r="E49" s="143" t="str">
        <f>IF(ISERROR(C49/$C$60),"",C49/$C$60)</f>
        <v/>
      </c>
      <c r="G49" s="80"/>
      <c r="H49" s="10"/>
      <c r="I49" s="143" t="str">
        <f>IF(ISERROR(G49/$G$60),"",G49/$G$60)</f>
        <v/>
      </c>
      <c r="K49" s="125">
        <f>'4 Finanzierung'!C27</f>
        <v>0</v>
      </c>
      <c r="L49" s="10"/>
      <c r="M49" s="143" t="str">
        <f>IF(ISERROR(K49/$K$60),"",K49/$K$60)</f>
        <v/>
      </c>
      <c r="O49" s="138">
        <f>'4 Finanzierung'!E27</f>
        <v>0</v>
      </c>
      <c r="P49" s="10"/>
      <c r="Q49" s="137" t="str">
        <f>IF(ISERROR(O49/$O$60),"",O49/$O$60)</f>
        <v/>
      </c>
      <c r="S49" s="138">
        <f>'4 Finanzierung'!G27</f>
        <v>0</v>
      </c>
      <c r="T49" s="10"/>
      <c r="U49" s="137" t="str">
        <f>IF(ISERROR(S49/$S$60),"",S49/$S$60)</f>
        <v/>
      </c>
      <c r="W49" s="138">
        <f>'4 Finanzierung'!I27</f>
        <v>0</v>
      </c>
      <c r="X49" s="10"/>
      <c r="Y49" s="137" t="str">
        <f>IF(ISERROR(W49/$W$60),"",W49/$W$60)</f>
        <v/>
      </c>
    </row>
    <row r="50" spans="1:30">
      <c r="A50" s="232" t="str">
        <f>'4 Finanzierung'!A28</f>
        <v>Andere langfristige Verbindlichkeiten</v>
      </c>
      <c r="C50" s="80"/>
      <c r="D50" s="10"/>
      <c r="E50" s="143" t="str">
        <f>IF(ISERROR(C50/$C$60),"",C50/$C$60)</f>
        <v/>
      </c>
      <c r="G50" s="80"/>
      <c r="H50" s="10"/>
      <c r="I50" s="143" t="str">
        <f>IF(ISERROR(G50/$G$60),"",G50/$G$60)</f>
        <v/>
      </c>
      <c r="K50" s="125">
        <f>'4 Finanzierung'!C28</f>
        <v>0</v>
      </c>
      <c r="L50" s="10"/>
      <c r="M50" s="143" t="str">
        <f>IF(ISERROR(K50/$K$60),"",K50/$K$60)</f>
        <v/>
      </c>
      <c r="O50" s="138">
        <f>'4 Finanzierung'!E28</f>
        <v>0</v>
      </c>
      <c r="P50" s="10"/>
      <c r="Q50" s="137" t="str">
        <f>IF(ISERROR(O50/$O$60),"",O50/$O$60)</f>
        <v/>
      </c>
      <c r="S50" s="138">
        <f>'4 Finanzierung'!G28</f>
        <v>0</v>
      </c>
      <c r="T50" s="10"/>
      <c r="U50" s="137" t="str">
        <f>IF(ISERROR(S50/$S$60),"",S50/$S$60)</f>
        <v/>
      </c>
      <c r="W50" s="138">
        <f>'4 Finanzierung'!I28</f>
        <v>0</v>
      </c>
      <c r="X50" s="10"/>
      <c r="Y50" s="137" t="str">
        <f>IF(ISERROR(W50/$W$60),"",W50/$W$60)</f>
        <v/>
      </c>
      <c r="AA50" s="9"/>
    </row>
    <row r="51" spans="1:30">
      <c r="A51" s="232" t="str">
        <f>'4 Finanzierung'!A29</f>
        <v>Rückstellungen</v>
      </c>
      <c r="C51" s="80"/>
      <c r="D51" s="10"/>
      <c r="E51" s="143" t="str">
        <f>IF(ISERROR(C51/$C$60),"",C51/$C$60)</f>
        <v/>
      </c>
      <c r="G51" s="80"/>
      <c r="H51" s="10"/>
      <c r="I51" s="143" t="str">
        <f>IF(ISERROR(G51/$G$60),"",G51/$G$60)</f>
        <v/>
      </c>
      <c r="K51" s="125">
        <f>'4 Finanzierung'!C29</f>
        <v>0</v>
      </c>
      <c r="L51" s="10"/>
      <c r="M51" s="143" t="str">
        <f>IF(ISERROR(K51/$K$60),"",K51/$K$60)</f>
        <v/>
      </c>
      <c r="O51" s="138">
        <f>'4 Finanzierung'!E29</f>
        <v>0</v>
      </c>
      <c r="P51" s="10"/>
      <c r="Q51" s="137" t="str">
        <f>IF(ISERROR(O51/$O$60),"",O51/$O$60)</f>
        <v/>
      </c>
      <c r="S51" s="138">
        <f>'4 Finanzierung'!G29</f>
        <v>0</v>
      </c>
      <c r="T51" s="10"/>
      <c r="U51" s="137" t="str">
        <f>IF(ISERROR(S51/$S$60),"",S51/$S$60)</f>
        <v/>
      </c>
      <c r="W51" s="138">
        <f>'4 Finanzierung'!I29</f>
        <v>0</v>
      </c>
      <c r="X51" s="10"/>
      <c r="Y51" s="137" t="str">
        <f>IF(ISERROR(W51/$W$60),"",W51/$W$60)</f>
        <v/>
      </c>
      <c r="AA51" s="9"/>
    </row>
    <row r="52" spans="1:30" s="6" customFormat="1">
      <c r="A52" s="235" t="s">
        <v>68</v>
      </c>
      <c r="B52" s="6">
        <f>SUM(B48:B51)</f>
        <v>0</v>
      </c>
      <c r="C52" s="132">
        <f>SUM(C48:C51)</f>
        <v>0</v>
      </c>
      <c r="E52" s="157" t="str">
        <f>IF(ISERROR(C52/$C$60),"",C52/$C$60)</f>
        <v/>
      </c>
      <c r="F52" s="6">
        <f>SUM(F48:F51)</f>
        <v>0</v>
      </c>
      <c r="G52" s="132">
        <f>SUM(G48:G51)</f>
        <v>0</v>
      </c>
      <c r="I52" s="157" t="str">
        <f>IF(ISERROR(G52/$G$60),"",G52/$G$60)</f>
        <v/>
      </c>
      <c r="J52" s="6">
        <f>SUM(J48:J51)</f>
        <v>0</v>
      </c>
      <c r="K52" s="132">
        <f>SUM(K48:K51)</f>
        <v>0</v>
      </c>
      <c r="M52" s="157" t="str">
        <f>IF(ISERROR(K52/$K$60),"",K52/$K$60)</f>
        <v/>
      </c>
      <c r="O52" s="132">
        <f>SUM(O48:O51)</f>
        <v>0</v>
      </c>
      <c r="Q52" s="134" t="str">
        <f>IF(ISERROR(O52/$O$60),"",O52/$O$60)</f>
        <v/>
      </c>
      <c r="R52" s="6">
        <f>SUM(R48:R51)</f>
        <v>0</v>
      </c>
      <c r="S52" s="132">
        <f>SUM(S48:S51)</f>
        <v>0</v>
      </c>
      <c r="U52" s="134" t="str">
        <f>IF(ISERROR(S52/$S$60),"",S52/$S$60)</f>
        <v/>
      </c>
      <c r="V52" s="6">
        <f>SUM(V48:V51)</f>
        <v>0</v>
      </c>
      <c r="W52" s="132">
        <f>SUM(W48:W51)</f>
        <v>0</v>
      </c>
      <c r="Y52" s="134" t="str">
        <f>IF(ISERROR(W52/$W$60),"",W52/$W$60)</f>
        <v/>
      </c>
      <c r="AA52" s="9"/>
      <c r="AC52" s="5"/>
      <c r="AD52" s="5"/>
    </row>
    <row r="53" spans="1:30">
      <c r="A53" s="1"/>
      <c r="B53" s="6"/>
      <c r="C53" s="74"/>
      <c r="D53" s="74"/>
      <c r="E53" s="78"/>
      <c r="F53" s="6"/>
      <c r="G53" s="74"/>
      <c r="H53" s="74"/>
      <c r="I53" s="78"/>
      <c r="J53" s="6"/>
      <c r="K53" s="74"/>
      <c r="L53" s="74"/>
      <c r="M53" s="78"/>
      <c r="N53" s="6"/>
      <c r="O53" s="74"/>
      <c r="P53" s="74"/>
      <c r="Q53" s="79"/>
      <c r="R53" s="6"/>
      <c r="S53" s="74"/>
      <c r="T53" s="74"/>
      <c r="U53" s="79"/>
      <c r="V53" s="6"/>
      <c r="W53" s="74"/>
      <c r="X53" s="74"/>
      <c r="Y53" s="79"/>
      <c r="AA53" s="9"/>
    </row>
    <row r="54" spans="1:30">
      <c r="A54" s="324" t="s">
        <v>13</v>
      </c>
      <c r="C54" s="190"/>
      <c r="D54" s="190"/>
      <c r="E54" s="325"/>
      <c r="G54" s="190"/>
      <c r="H54" s="190"/>
      <c r="I54" s="325"/>
      <c r="K54" s="190"/>
      <c r="L54" s="190"/>
      <c r="M54" s="325"/>
      <c r="O54" s="190"/>
      <c r="P54" s="190"/>
      <c r="Q54" s="326"/>
      <c r="S54" s="190"/>
      <c r="T54" s="190"/>
      <c r="U54" s="326"/>
      <c r="W54" s="190"/>
      <c r="X54" s="190"/>
      <c r="Y54" s="326"/>
      <c r="AA54" s="9"/>
    </row>
    <row r="55" spans="1:30">
      <c r="A55" s="232" t="str">
        <f>'4 Finanzierung'!A35</f>
        <v>Aktienkapital/Stammkapital</v>
      </c>
      <c r="C55" s="83"/>
      <c r="D55" s="10"/>
      <c r="E55" s="142" t="str">
        <f>IF(ISERROR(C55/$C$60),"",C55/$C$60)</f>
        <v/>
      </c>
      <c r="G55" s="83"/>
      <c r="H55" s="10"/>
      <c r="I55" s="142" t="str">
        <f>IF(ISERROR(G55/$G$60),"",G55/$G$60)</f>
        <v/>
      </c>
      <c r="K55" s="140">
        <f>'4 Finanzierung'!C35</f>
        <v>0</v>
      </c>
      <c r="L55" s="10"/>
      <c r="M55" s="142" t="str">
        <f>IF(ISERROR(K55/$K$60),"",K55/$K$60)</f>
        <v/>
      </c>
      <c r="O55" s="135">
        <f>'4 Finanzierung'!E35</f>
        <v>0</v>
      </c>
      <c r="P55" s="10"/>
      <c r="Q55" s="133" t="str">
        <f>IF(ISERROR(O55/$O$60),"",O55/$O$60)</f>
        <v/>
      </c>
      <c r="S55" s="135">
        <f>'4 Finanzierung'!G35</f>
        <v>0</v>
      </c>
      <c r="T55" s="10"/>
      <c r="U55" s="133" t="str">
        <f>IF(ISERROR(S55/$S$60),"",S55/$S$60)</f>
        <v/>
      </c>
      <c r="W55" s="135">
        <f>'4 Finanzierung'!I35</f>
        <v>0</v>
      </c>
      <c r="X55" s="10"/>
      <c r="Y55" s="133" t="str">
        <f>IF(ISERROR(W55/$W$60),"",W55/$W$60)</f>
        <v/>
      </c>
      <c r="AA55" s="9"/>
    </row>
    <row r="56" spans="1:30">
      <c r="A56" s="232" t="str">
        <f>'4 Finanzierung'!A36</f>
        <v>Reserven</v>
      </c>
      <c r="C56" s="80"/>
      <c r="D56" s="10"/>
      <c r="E56" s="143" t="str">
        <f>IF(ISERROR(C56/$C$60),"",C56/$C$60)</f>
        <v/>
      </c>
      <c r="G56" s="80"/>
      <c r="H56" s="10"/>
      <c r="I56" s="143" t="str">
        <f>IF(ISERROR(G56/$G$60),"",G56/$G$60)</f>
        <v/>
      </c>
      <c r="K56" s="125">
        <f>'4 Finanzierung'!C36</f>
        <v>0</v>
      </c>
      <c r="L56" s="10"/>
      <c r="M56" s="143" t="str">
        <f>IF(ISERROR(K56/$K$60),"",K56/$K$60)</f>
        <v/>
      </c>
      <c r="O56" s="138">
        <f>K56</f>
        <v>0</v>
      </c>
      <c r="P56" s="10"/>
      <c r="Q56" s="137" t="str">
        <f>IF(ISERROR(O56/$O$60),"",O56/$O$60)</f>
        <v/>
      </c>
      <c r="S56" s="138">
        <f>O56</f>
        <v>0</v>
      </c>
      <c r="T56" s="10"/>
      <c r="U56" s="137" t="str">
        <f>IF(ISERROR(S56/$S$60),"",S56/$S$60)</f>
        <v/>
      </c>
      <c r="W56" s="138">
        <f>S56</f>
        <v>0</v>
      </c>
      <c r="X56" s="10"/>
      <c r="Y56" s="137" t="str">
        <f>IF(ISERROR(W56/$W$60),"",W56/$W$60)</f>
        <v/>
      </c>
      <c r="AA56" s="9"/>
    </row>
    <row r="57" spans="1:30">
      <c r="A57" s="232" t="str">
        <f>'4 Finanzierung'!A37</f>
        <v>Bilanzgewinn / -verlust inkl. Vortrag</v>
      </c>
      <c r="C57" s="80"/>
      <c r="D57" s="10"/>
      <c r="E57" s="143" t="str">
        <f>IF(ISERROR(C57/$C$60),"",C57/$C$60)</f>
        <v/>
      </c>
      <c r="G57" s="80"/>
      <c r="H57" s="10"/>
      <c r="I57" s="143" t="str">
        <f>IF(ISERROR(G57/$G$60),"",G57/$G$60)</f>
        <v/>
      </c>
      <c r="K57" s="125">
        <f>'4 Finanzierung'!C37</f>
        <v>0</v>
      </c>
      <c r="L57" s="10"/>
      <c r="M57" s="143" t="str">
        <f>IF(ISERROR(K57/$K$60),"",K57/$K$60)</f>
        <v/>
      </c>
      <c r="O57" s="138">
        <f>K57+'5 Erfolg'!P36-'4 Finanzierung'!E45</f>
        <v>0</v>
      </c>
      <c r="P57" s="10"/>
      <c r="Q57" s="137" t="str">
        <f>IF(ISERROR(O57/$O$60),"",O57/$O$60)</f>
        <v/>
      </c>
      <c r="S57" s="138">
        <f>O57+'5 Erfolg'!T36-'4 Finanzierung'!G45</f>
        <v>0</v>
      </c>
      <c r="T57" s="10"/>
      <c r="U57" s="137" t="str">
        <f>IF(ISERROR(S57/$S$60),"",S57/$S$60)</f>
        <v/>
      </c>
      <c r="W57" s="138">
        <f>S57+'5 Erfolg'!X36-'4 Finanzierung'!I45</f>
        <v>0</v>
      </c>
      <c r="X57" s="10"/>
      <c r="Y57" s="137" t="str">
        <f>IF(ISERROR(W57/$W$60),"",W57/$W$60)</f>
        <v/>
      </c>
      <c r="AA57" s="9"/>
    </row>
    <row r="58" spans="1:30" s="6" customFormat="1">
      <c r="A58" s="235" t="s">
        <v>2</v>
      </c>
      <c r="B58" s="6">
        <f>SUM(B55:B57)</f>
        <v>0</v>
      </c>
      <c r="C58" s="131">
        <f>SUM(C55:C57)</f>
        <v>0</v>
      </c>
      <c r="E58" s="157" t="str">
        <f>IF(ISERROR(C58/$C$60),"",C58/$C$60)</f>
        <v/>
      </c>
      <c r="F58" s="6">
        <f>SUM(F55:F57)</f>
        <v>0</v>
      </c>
      <c r="G58" s="131">
        <f>SUM(G55:G57)</f>
        <v>0</v>
      </c>
      <c r="I58" s="157" t="str">
        <f>IF(ISERROR(G58/$G$60),"",G58/$G$60)</f>
        <v/>
      </c>
      <c r="J58" s="6">
        <f>SUM(J55:J57)</f>
        <v>0</v>
      </c>
      <c r="K58" s="131">
        <f>SUM(K55:K57)</f>
        <v>0</v>
      </c>
      <c r="M58" s="157" t="str">
        <f>IF(ISERROR(K58/$K$60),"",K58/$K$60)</f>
        <v/>
      </c>
      <c r="O58" s="131">
        <f>SUM(O55:O57)</f>
        <v>0</v>
      </c>
      <c r="Q58" s="134" t="str">
        <f>IF(ISERROR(O58/$O$60),"",O58/$O$60)</f>
        <v/>
      </c>
      <c r="R58" s="6">
        <f>SUM(R55:R57)</f>
        <v>0</v>
      </c>
      <c r="S58" s="131">
        <f>SUM(S55:S57)</f>
        <v>0</v>
      </c>
      <c r="U58" s="134" t="str">
        <f>IF(ISERROR(S58/$S$60),"",S58/$S$60)</f>
        <v/>
      </c>
      <c r="V58" s="6">
        <f>SUM(V55:V57)</f>
        <v>0</v>
      </c>
      <c r="W58" s="131">
        <f>SUM(W55:W57)</f>
        <v>0</v>
      </c>
      <c r="Y58" s="134" t="str">
        <f>IF(ISERROR(W58/$W$60),"",W58/$W$60)</f>
        <v/>
      </c>
      <c r="AA58" s="9"/>
      <c r="AC58" s="5"/>
      <c r="AD58" s="5"/>
    </row>
    <row r="59" spans="1:30" ht="5.0999999999999996" customHeight="1">
      <c r="C59" s="242"/>
      <c r="D59" s="242"/>
      <c r="E59" s="337"/>
      <c r="G59" s="242"/>
      <c r="H59" s="242"/>
      <c r="I59" s="337"/>
      <c r="K59" s="242"/>
      <c r="L59" s="242"/>
      <c r="M59" s="337"/>
      <c r="O59" s="242"/>
      <c r="P59" s="242"/>
      <c r="Q59" s="338"/>
      <c r="S59" s="242"/>
      <c r="T59" s="242"/>
      <c r="U59" s="338"/>
      <c r="W59" s="242"/>
      <c r="X59" s="242"/>
      <c r="Y59" s="338"/>
    </row>
    <row r="60" spans="1:30">
      <c r="A60" s="333" t="s">
        <v>18</v>
      </c>
      <c r="B60" s="6">
        <f>B45+B52+B58</f>
        <v>0</v>
      </c>
      <c r="C60" s="126">
        <f>C45+C52+C58</f>
        <v>0</v>
      </c>
      <c r="D60" s="334"/>
      <c r="E60" s="139" t="str">
        <f>IF(ISERROR(C60/$C$60),"",C60/$C$60)</f>
        <v/>
      </c>
      <c r="F60" s="6">
        <f>F45+F52+F58</f>
        <v>0</v>
      </c>
      <c r="G60" s="126">
        <f>G45+G52+G58</f>
        <v>0</v>
      </c>
      <c r="H60" s="334"/>
      <c r="I60" s="139" t="str">
        <f>IF(ISERROR(G60/$G$60),"",G60/$G$60)</f>
        <v/>
      </c>
      <c r="J60" s="6">
        <f>J45+J52+J58</f>
        <v>0</v>
      </c>
      <c r="K60" s="126">
        <f>K45+K52+K58</f>
        <v>0</v>
      </c>
      <c r="L60" s="334"/>
      <c r="M60" s="139" t="str">
        <f>IF(ISERROR(K60/$K$60),"",K60/$K$60)</f>
        <v/>
      </c>
      <c r="N60" s="6"/>
      <c r="O60" s="126">
        <f>O45+O52+O58</f>
        <v>0</v>
      </c>
      <c r="P60" s="334"/>
      <c r="Q60" s="139" t="str">
        <f>IF(ISERROR(O60/$O$60),"",O60/$O$60)</f>
        <v/>
      </c>
      <c r="R60" s="6">
        <f>R45+R52+R58</f>
        <v>0</v>
      </c>
      <c r="S60" s="126">
        <f>S45+S52+S58</f>
        <v>0</v>
      </c>
      <c r="T60" s="334"/>
      <c r="U60" s="139" t="str">
        <f>IF(ISERROR(S60/$S$60),"",S60/$S$60)</f>
        <v/>
      </c>
      <c r="V60" s="6">
        <f>V45+V52+V58</f>
        <v>0</v>
      </c>
      <c r="W60" s="126">
        <f>W45+W52+W58</f>
        <v>0</v>
      </c>
      <c r="X60" s="334"/>
      <c r="Y60" s="139" t="str">
        <f>IF(ISERROR(W60/$W$60),"",W60/$W$60)</f>
        <v/>
      </c>
    </row>
    <row r="62" spans="1:30" hidden="1">
      <c r="A62" s="10" t="s">
        <v>282</v>
      </c>
      <c r="K62" s="339">
        <f>K60-K35</f>
        <v>0</v>
      </c>
      <c r="O62" s="339">
        <f>O60-O35</f>
        <v>0</v>
      </c>
      <c r="P62" s="339"/>
      <c r="Q62" s="339"/>
      <c r="R62" s="339"/>
      <c r="S62" s="339">
        <f>S60-S35</f>
        <v>0</v>
      </c>
      <c r="T62" s="339"/>
      <c r="U62" s="339"/>
      <c r="V62" s="339"/>
      <c r="W62" s="339">
        <f>W60-W35</f>
        <v>0</v>
      </c>
      <c r="X62" s="339"/>
    </row>
  </sheetData>
  <sheetProtection sheet="1" objects="1" scenarios="1" formatColumns="0" formatRows="0"/>
  <phoneticPr fontId="8" type="noConversion"/>
  <conditionalFormatting sqref="C35">
    <cfRule type="expression" dxfId="17" priority="1">
      <formula>ABS(C35-C60)&gt;0.01</formula>
    </cfRule>
  </conditionalFormatting>
  <conditionalFormatting sqref="C60">
    <cfRule type="expression" dxfId="16" priority="2">
      <formula>ABS(C35-C60)&gt;0.01</formula>
    </cfRule>
  </conditionalFormatting>
  <conditionalFormatting sqref="G35">
    <cfRule type="expression" dxfId="15" priority="3">
      <formula>ABS(K35-K60)&gt;0.01</formula>
    </cfRule>
  </conditionalFormatting>
  <conditionalFormatting sqref="G60">
    <cfRule type="expression" dxfId="14" priority="4">
      <formula>ABS(K35-K60)&gt;0.01</formula>
    </cfRule>
  </conditionalFormatting>
  <conditionalFormatting sqref="K35">
    <cfRule type="expression" dxfId="13" priority="5">
      <formula>ABS(S35-S60)&gt;0.01</formula>
    </cfRule>
  </conditionalFormatting>
  <conditionalFormatting sqref="K60">
    <cfRule type="expression" dxfId="12" priority="6">
      <formula>ABS(S35-S60)&gt;0.01</formula>
    </cfRule>
  </conditionalFormatting>
  <conditionalFormatting sqref="O35">
    <cfRule type="expression" dxfId="11" priority="7">
      <formula>ABS(AA35-AA60)&gt;0.01</formula>
    </cfRule>
  </conditionalFormatting>
  <conditionalFormatting sqref="O60">
    <cfRule type="expression" dxfId="10" priority="8">
      <formula>ABS(AA35-AA60)&gt;0.01</formula>
    </cfRule>
  </conditionalFormatting>
  <conditionalFormatting sqref="S35">
    <cfRule type="expression" dxfId="9" priority="9">
      <formula>ABS(AI35-AI60)&gt;0.01</formula>
    </cfRule>
  </conditionalFormatting>
  <conditionalFormatting sqref="S60">
    <cfRule type="expression" dxfId="8" priority="10">
      <formula>ABS(AI35-AI60)&gt;0.01</formula>
    </cfRule>
  </conditionalFormatting>
  <conditionalFormatting sqref="W35">
    <cfRule type="expression" dxfId="7" priority="11">
      <formula>ABS(AQ35-AQ60)&gt;0.01</formula>
    </cfRule>
  </conditionalFormatting>
  <conditionalFormatting sqref="W60">
    <cfRule type="expression" dxfId="6" priority="12">
      <formula>ABS(AQ35-AQ60)&gt;0.01</formula>
    </cfRule>
  </conditionalFormatting>
  <dataValidations disablePrompts="1" count="5">
    <dataValidation allowBlank="1" showInputMessage="1" showErrorMessage="1" promptTitle="Eingabe Ist-Wert" prompt="Ist-Wert gemäss Jahresrechnung eingeben (siehe Jahrzahl in Spaltenüberschrift)._x000a_Ganzzahl in CHF, Wert per 31.12._x000a_Positive Zahl = Vermögenswert." sqref="G13:G21 C13:C21" xr:uid="{B725454C-6E76-447C-8C71-C968D6549E43}"/>
    <dataValidation allowBlank="1" showInputMessage="1" showErrorMessage="1" promptTitle="Eingabe Ist-Wert" prompt="Ist-Wert gemäss Jahresrechnung eingeben (siehe Jahrzahl in Spaltenüberschrift)._x000a_Ganzzahl in CHF, Buchwert per 31.12._x000a_Positive Zahl = Vermögenswert." sqref="G25:G32 C25:C32" xr:uid="{44D91364-AA51-4087-B7DF-23D757B288B6}"/>
    <dataValidation allowBlank="1" showInputMessage="1" showErrorMessage="1" promptTitle="Eingabe Ist-Wert" prompt="Ist-Wert gemäss Jahresrechnung eingeben (siehe Jahrzahl in Spaltenüberschrift)._x000a_Ganzzahl in CHF, Wert per 31.12._x000a_Positive Zahl = Verbindlichkeit." sqref="C41:C44 G41:G44 C48:C51 G48:G51" xr:uid="{C92E4895-BCDD-43DF-B084-3248FA69B305}"/>
    <dataValidation allowBlank="1" showInputMessage="1" showErrorMessage="1" promptTitle="Eingabe Ist-Wert" prompt="Ist-Wert gemäss Jahresrechnung eingeben (siehe Jahrzahl in Spaltenüberschrift)._x000a_Ganzzahl in CHF, Wert per 31.12._x000a_Positive Zahl = Eigenkapital." sqref="C55:C56 G55:G56" xr:uid="{605F72CB-3AEA-4F63-B776-904613B69D60}"/>
    <dataValidation allowBlank="1" showInputMessage="1" showErrorMessage="1" promptTitle="Eingabe Ist-Wert" prompt="Ist-Wert gemäss Jahresrechnung eingeben (siehe Jahrzahl in Spaltenüberschrift)._x000a_Ganzzahl in CHF, Wert per 31.12._x000a_Positiv = Gewinnvortrag, Negativ = Verlustvortrag." sqref="G57 C57" xr:uid="{64D342D7-E087-4D55-A4C3-48DF9ECCB9DC}"/>
  </dataValidations>
  <hyperlinks>
    <hyperlink ref="A4" location="Titelseite!A4" display="Titelseite!A4" xr:uid="{00000000-0004-0000-0800-000000000000}"/>
  </hyperlinks>
  <pageMargins left="0.78740157480314965" right="0.78740157480314965" top="0.78740157480314965" bottom="0.78740157480314965" header="0.51181102362204722" footer="0.31496062992125984"/>
  <pageSetup paperSize="9" orientation="landscape" r:id="rId1"/>
  <headerFooter alignWithMargins="0">
    <oddFooter>&amp;L&amp;"Arial,Standard"&amp;8&amp;K01+049&amp;D&amp;C&amp;"Arial,Standard"&amp;8&amp;K01+049© Vorlage: Stocker Unternehmensentwicklung AG (www.stocker.pro)&amp;R&amp;"Arial,Standard"&amp;8&amp;K01+049Seite &amp;P/&amp;N</oddFooter>
  </headerFooter>
  <rowBreaks count="1" manualBreakCount="1">
    <brk id="37" max="27" man="1"/>
  </rowBreaks>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4:Q35"/>
  <sheetViews>
    <sheetView showGridLines="0" zoomScaleNormal="100" zoomScaleSheetLayoutView="100" workbookViewId="0">
      <selection activeCell="A6" sqref="A6"/>
    </sheetView>
  </sheetViews>
  <sheetFormatPr baseColWidth="10" defaultColWidth="11.42578125" defaultRowHeight="12.75" outlineLevelCol="1"/>
  <cols>
    <col min="1" max="1" width="15.42578125" style="10" customWidth="1"/>
    <col min="2" max="2" width="0.85546875" style="10" customWidth="1"/>
    <col min="3" max="3" width="29.28515625" style="10" customWidth="1"/>
    <col min="4" max="4" width="0.85546875" style="10" customWidth="1"/>
    <col min="5" max="5" width="20.7109375" style="14" customWidth="1"/>
    <col min="6" max="6" width="0.85546875" style="10" hidden="1" customWidth="1" outlineLevel="1"/>
    <col min="7" max="7" width="20.7109375" style="14" hidden="1" customWidth="1" outlineLevel="1"/>
    <col min="8" max="8" width="0.85546875" style="10" hidden="1" customWidth="1" outlineLevel="1"/>
    <col min="9" max="9" width="20.7109375" style="14" hidden="1" customWidth="1" outlineLevel="1"/>
    <col min="10" max="10" width="0.85546875" style="10" hidden="1" customWidth="1" outlineLevel="1"/>
    <col min="11" max="11" width="20.7109375" style="14" hidden="1" customWidth="1" outlineLevel="1"/>
    <col min="12" max="12" width="0.85546875" style="10" customWidth="1" collapsed="1"/>
    <col min="13" max="13" width="20.7109375" style="14" customWidth="1"/>
    <col min="14" max="14" width="0.85546875" style="10" customWidth="1"/>
    <col min="15" max="15" width="20.7109375" style="14" customWidth="1"/>
    <col min="16" max="16" width="0.85546875" style="10" customWidth="1"/>
    <col min="17" max="17" width="20.7109375" style="14" customWidth="1"/>
    <col min="18" max="16384" width="11.42578125" style="10"/>
  </cols>
  <sheetData>
    <row r="4" spans="1:17" s="16" customFormat="1" ht="18">
      <c r="A4" s="15" t="str">
        <f>Titelseite!A17</f>
        <v>[Finanzplan 20XX-20XX]</v>
      </c>
      <c r="B4" s="159"/>
      <c r="E4" s="17"/>
      <c r="G4" s="17"/>
      <c r="I4" s="17"/>
      <c r="K4" s="17"/>
      <c r="L4" s="159"/>
      <c r="M4" s="17"/>
      <c r="O4" s="17"/>
      <c r="Q4" s="17"/>
    </row>
    <row r="5" spans="1:17" s="8" customFormat="1" ht="12.75" customHeight="1">
      <c r="A5" s="8" t="str">
        <f>Titelseite!A18</f>
        <v>[Ihre Firma / Ihr Projekt]</v>
      </c>
      <c r="B5" s="18"/>
      <c r="E5" s="19"/>
      <c r="G5" s="19"/>
      <c r="I5" s="19"/>
      <c r="K5" s="19"/>
      <c r="L5" s="18"/>
      <c r="M5" s="19"/>
      <c r="O5" s="19"/>
      <c r="Q5" s="19"/>
    </row>
    <row r="6" spans="1:17" s="16" customFormat="1" ht="12.75" customHeight="1">
      <c r="A6" s="159"/>
      <c r="B6" s="159"/>
      <c r="C6" s="159"/>
      <c r="E6" s="276"/>
      <c r="G6" s="276"/>
      <c r="I6" s="276"/>
      <c r="K6" s="276"/>
      <c r="L6" s="159"/>
      <c r="M6" s="276"/>
      <c r="O6" s="276"/>
      <c r="Q6" s="276"/>
    </row>
    <row r="7" spans="1:17" s="16" customFormat="1" ht="12.75" customHeight="1">
      <c r="A7" s="159"/>
      <c r="B7" s="159"/>
      <c r="C7" s="159"/>
      <c r="E7" s="276"/>
      <c r="G7" s="276"/>
      <c r="I7" s="276"/>
      <c r="K7" s="276"/>
      <c r="L7" s="159"/>
      <c r="M7" s="276"/>
      <c r="O7" s="276"/>
      <c r="Q7" s="276"/>
    </row>
    <row r="8" spans="1:17" s="6" customFormat="1">
      <c r="A8" s="277" t="s">
        <v>20</v>
      </c>
      <c r="B8" s="277"/>
      <c r="C8" s="277"/>
      <c r="D8" s="187"/>
      <c r="E8" s="278" t="s">
        <v>123</v>
      </c>
      <c r="F8" s="187"/>
      <c r="G8" s="278">
        <f ca="1">IF(ISNUMBER(Titelseite!$B$24),Titelseite!$B$24-3,"Ist -3")</f>
        <v>2024</v>
      </c>
      <c r="H8" s="187"/>
      <c r="I8" s="278">
        <f ca="1">IF(ISNUMBER(Titelseite!$B$24),Titelseite!$B$24-2,"Ist -2")</f>
        <v>2025</v>
      </c>
      <c r="J8" s="187"/>
      <c r="K8" s="278">
        <f ca="1">IF(ISNUMBER(Titelseite!$B$24),Titelseite!$B$24-1,"Ist -1")</f>
        <v>2026</v>
      </c>
      <c r="L8" s="1"/>
      <c r="M8" s="279" t="str">
        <f ca="1">IF(ISNUMBER(Titelseite!$B$24),"Plan "&amp;Titelseite!$B$24,"Plan Jahr 1")</f>
        <v>Plan 2027</v>
      </c>
      <c r="N8" s="187"/>
      <c r="O8" s="279" t="str">
        <f ca="1">IF(ISNUMBER(Titelseite!$B$24),"Plan "&amp;Titelseite!$B$24+1,"Plan Jahr 2")</f>
        <v>Plan 2028</v>
      </c>
      <c r="P8" s="187"/>
      <c r="Q8" s="279" t="str">
        <f ca="1">IF(ISNUMBER(Titelseite!$B$24),"Plan "&amp;Titelseite!$B$24+2,"Plan Jahr 3")</f>
        <v>Plan 2029</v>
      </c>
    </row>
    <row r="9" spans="1:17" ht="4.5" customHeight="1">
      <c r="A9" s="280"/>
      <c r="B9" s="280"/>
      <c r="C9" s="280"/>
      <c r="D9" s="281"/>
      <c r="E9" s="282"/>
      <c r="F9" s="281"/>
      <c r="G9" s="282"/>
      <c r="H9" s="281"/>
      <c r="I9" s="282"/>
      <c r="J9" s="281"/>
      <c r="K9" s="282"/>
      <c r="L9" s="280"/>
      <c r="M9" s="282"/>
      <c r="N9" s="281"/>
      <c r="O9" s="282"/>
      <c r="P9" s="281"/>
      <c r="Q9" s="282"/>
    </row>
    <row r="10" spans="1:17">
      <c r="A10" s="283" t="s">
        <v>78</v>
      </c>
      <c r="C10" s="284" t="s">
        <v>169</v>
      </c>
      <c r="D10" s="285"/>
      <c r="E10" s="391"/>
      <c r="F10" s="243"/>
      <c r="G10" s="395" t="str">
        <f>IF('5 Erfolg'!D10=0,"k.A.",'5 Erfolg'!D10)</f>
        <v>k.A.</v>
      </c>
      <c r="H10" s="286"/>
      <c r="I10" s="395" t="str">
        <f>IF('5 Erfolg'!H10=0,"k.A.",'5 Erfolg'!H10)</f>
        <v>k.A.</v>
      </c>
      <c r="J10" s="286"/>
      <c r="K10" s="395" t="str">
        <f>IF('5 Erfolg'!L10=0,"k.A.",'5 Erfolg'!L10)</f>
        <v>k.A.</v>
      </c>
      <c r="M10" s="395" t="str">
        <f>IF('5 Erfolg'!P10=0,"k.A.",'5 Erfolg'!P10)</f>
        <v>k.A.</v>
      </c>
      <c r="N10" s="286"/>
      <c r="O10" s="395" t="str">
        <f>IF('5 Erfolg'!T10=0,"k.A.",'5 Erfolg'!T10)</f>
        <v>k.A.</v>
      </c>
      <c r="P10" s="286"/>
      <c r="Q10" s="395" t="str">
        <f>IF('5 Erfolg'!X10=0,"k.A.",'5 Erfolg'!X10)</f>
        <v>k.A.</v>
      </c>
    </row>
    <row r="11" spans="1:17">
      <c r="A11" s="169"/>
      <c r="C11" s="284" t="s">
        <v>292</v>
      </c>
      <c r="D11" s="285"/>
      <c r="E11" s="392"/>
      <c r="F11" s="243"/>
      <c r="G11" s="396" t="str">
        <f>IF('5 Erfolg'!D27=0,"k.A.",'5 Erfolg'!D27)</f>
        <v>k.A.</v>
      </c>
      <c r="H11" s="286"/>
      <c r="I11" s="396" t="str">
        <f>IF('5 Erfolg'!H27=0,"k.A.",'5 Erfolg'!H27)</f>
        <v>k.A.</v>
      </c>
      <c r="J11" s="286"/>
      <c r="K11" s="396" t="str">
        <f>IF('5 Erfolg'!L27=0,"k.A.",'5 Erfolg'!L27)</f>
        <v>k.A.</v>
      </c>
      <c r="M11" s="396" t="str">
        <f>IF('5 Erfolg'!P27=0,"k.A.",'5 Erfolg'!P27)</f>
        <v>k.A.</v>
      </c>
      <c r="N11" s="286"/>
      <c r="O11" s="396" t="str">
        <f>IF('5 Erfolg'!T27=0,"k.A.",'5 Erfolg'!T27)</f>
        <v>k.A.</v>
      </c>
      <c r="P11" s="286"/>
      <c r="Q11" s="396" t="str">
        <f>IF('5 Erfolg'!X27=0,"k.A.",'5 Erfolg'!X27)</f>
        <v>k.A.</v>
      </c>
    </row>
    <row r="12" spans="1:17">
      <c r="A12" s="169"/>
      <c r="C12" s="284" t="s">
        <v>21</v>
      </c>
      <c r="D12" s="285"/>
      <c r="E12" s="392"/>
      <c r="F12" s="243"/>
      <c r="G12" s="396" t="str">
        <f>IF('5 Erfolg'!D30=0,"k.A.",'5 Erfolg'!D30)</f>
        <v>k.A.</v>
      </c>
      <c r="H12" s="286"/>
      <c r="I12" s="396" t="str">
        <f>IF('5 Erfolg'!H30=0,"k.A.",'5 Erfolg'!H30)</f>
        <v>k.A.</v>
      </c>
      <c r="J12" s="286"/>
      <c r="K12" s="396" t="str">
        <f>IF('5 Erfolg'!L30=0,"k.A.",'5 Erfolg'!L30)</f>
        <v>k.A.</v>
      </c>
      <c r="M12" s="396" t="str">
        <f>IF('5 Erfolg'!P30=0,"k.A.",'5 Erfolg'!P30)</f>
        <v>k.A.</v>
      </c>
      <c r="N12" s="286"/>
      <c r="O12" s="396" t="str">
        <f>IF('5 Erfolg'!T30=0,"k.A.",'5 Erfolg'!T30)</f>
        <v>k.A.</v>
      </c>
      <c r="P12" s="286"/>
      <c r="Q12" s="396" t="str">
        <f>IF('5 Erfolg'!X30=0,"k.A.",'5 Erfolg'!X30)</f>
        <v>k.A.</v>
      </c>
    </row>
    <row r="13" spans="1:17">
      <c r="A13" s="169"/>
      <c r="C13" s="284" t="s">
        <v>100</v>
      </c>
      <c r="D13" s="285"/>
      <c r="E13" s="392"/>
      <c r="F13" s="243"/>
      <c r="G13" s="396" t="str">
        <f>IF('5 Erfolg'!D36=0,"k.A.",'5 Erfolg'!D36)</f>
        <v>k.A.</v>
      </c>
      <c r="H13" s="286"/>
      <c r="I13" s="396" t="str">
        <f>IF('5 Erfolg'!H36=0,"k.A.",'5 Erfolg'!H36)</f>
        <v>k.A.</v>
      </c>
      <c r="J13" s="286"/>
      <c r="K13" s="396" t="str">
        <f>IF('5 Erfolg'!L36=0,"k.A.",'5 Erfolg'!L36)</f>
        <v>k.A.</v>
      </c>
      <c r="M13" s="396" t="str">
        <f>IF('5 Erfolg'!P36=0,"k.A.",'5 Erfolg'!P36)</f>
        <v>k.A.</v>
      </c>
      <c r="N13" s="286"/>
      <c r="O13" s="396" t="str">
        <f>IF('5 Erfolg'!T36=0,"k.A.",'5 Erfolg'!T36)</f>
        <v>k.A.</v>
      </c>
      <c r="P13" s="286"/>
      <c r="Q13" s="396" t="str">
        <f>IF('5 Erfolg'!X36=0,"k.A.",'5 Erfolg'!X36)</f>
        <v>k.A.</v>
      </c>
    </row>
    <row r="14" spans="1:17">
      <c r="A14" s="169"/>
      <c r="C14" s="287" t="s">
        <v>73</v>
      </c>
      <c r="D14" s="288"/>
      <c r="E14" s="93" t="s">
        <v>174</v>
      </c>
      <c r="F14" s="288"/>
      <c r="G14" s="397" t="str">
        <f>IFERROR(G13/'7 Bilanz'!C58,"k.A.")</f>
        <v>k.A.</v>
      </c>
      <c r="H14" s="289"/>
      <c r="I14" s="397" t="str">
        <f>IFERROR(I13/'7 Bilanz'!G58,"k.A.")</f>
        <v>k.A.</v>
      </c>
      <c r="J14" s="289"/>
      <c r="K14" s="397" t="str">
        <f>IFERROR(K13/'7 Bilanz'!K58,"k.A.")</f>
        <v>k.A.</v>
      </c>
      <c r="M14" s="397" t="str">
        <f>IFERROR(M13/'7 Bilanz'!O58,"k.A.")</f>
        <v>k.A.</v>
      </c>
      <c r="N14" s="289"/>
      <c r="O14" s="397" t="str">
        <f>IFERROR(O13/'7 Bilanz'!S58,"k.A.")</f>
        <v>k.A.</v>
      </c>
      <c r="P14" s="289"/>
      <c r="Q14" s="397" t="str">
        <f>IFERROR(Q13/'7 Bilanz'!W58,"k.A.")</f>
        <v>k.A.</v>
      </c>
    </row>
    <row r="15" spans="1:17">
      <c r="A15" s="169"/>
      <c r="C15" s="287" t="s">
        <v>74</v>
      </c>
      <c r="D15" s="288"/>
      <c r="E15" s="93" t="s">
        <v>194</v>
      </c>
      <c r="F15" s="288"/>
      <c r="G15" s="397" t="str">
        <f>IFERROR((G13+'5 Erfolg'!D32)/'7 Bilanz'!C60,"k.A.")</f>
        <v>k.A.</v>
      </c>
      <c r="H15" s="289"/>
      <c r="I15" s="397" t="str">
        <f>IFERROR((I13+'5 Erfolg'!H32)/'7 Bilanz'!G60,"k.A.")</f>
        <v>k.A.</v>
      </c>
      <c r="J15" s="289"/>
      <c r="K15" s="397" t="str">
        <f>IFERROR((K13+'5 Erfolg'!L32)/'7 Bilanz'!K60,"k.A.")</f>
        <v>k.A.</v>
      </c>
      <c r="M15" s="397" t="str">
        <f>IFERROR((M13+'5 Erfolg'!P32)/'7 Bilanz'!O60,"k.A.")</f>
        <v>k.A.</v>
      </c>
      <c r="N15" s="289"/>
      <c r="O15" s="397" t="str">
        <f>IFERROR((O13+'5 Erfolg'!T32)/'7 Bilanz'!S60,"k.A.")</f>
        <v>k.A.</v>
      </c>
      <c r="P15" s="289"/>
      <c r="Q15" s="397" t="str">
        <f>IFERROR((Q13+'5 Erfolg'!X32)/'7 Bilanz'!W60,"k.A.")</f>
        <v>k.A.</v>
      </c>
    </row>
    <row r="16" spans="1:17">
      <c r="A16" s="169"/>
      <c r="C16" s="287" t="s">
        <v>80</v>
      </c>
      <c r="D16" s="288"/>
      <c r="E16" s="93" t="s">
        <v>195</v>
      </c>
      <c r="F16" s="288"/>
      <c r="G16" s="397" t="str">
        <f>IFERROR(G13/G10,"k.A.")</f>
        <v>k.A.</v>
      </c>
      <c r="H16" s="289"/>
      <c r="I16" s="397" t="str">
        <f>IFERROR(I13/I10,"k.A.")</f>
        <v>k.A.</v>
      </c>
      <c r="J16" s="289"/>
      <c r="K16" s="397" t="str">
        <f>IFERROR(K13/K10,"k.A.")</f>
        <v>k.A.</v>
      </c>
      <c r="M16" s="397" t="str">
        <f>IFERROR(M13/M10,"k.A.")</f>
        <v>k.A.</v>
      </c>
      <c r="N16" s="289"/>
      <c r="O16" s="397" t="str">
        <f>IFERROR(O13/O10,"k.A.")</f>
        <v>k.A.</v>
      </c>
      <c r="P16" s="289"/>
      <c r="Q16" s="397" t="str">
        <f>IFERROR(Q13/Q10,"k.A.")</f>
        <v>k.A.</v>
      </c>
    </row>
    <row r="17" spans="1:17">
      <c r="A17" s="169"/>
      <c r="C17" s="287" t="s">
        <v>75</v>
      </c>
      <c r="D17" s="288"/>
      <c r="E17" s="93" t="s">
        <v>172</v>
      </c>
      <c r="F17" s="288"/>
      <c r="G17" s="397" t="str">
        <f>IFERROR('5 Erfolg'!D13/'5 Erfolg'!D10,"k.A.")</f>
        <v>k.A.</v>
      </c>
      <c r="H17" s="289"/>
      <c r="I17" s="397" t="str">
        <f>IFERROR('5 Erfolg'!H13/'5 Erfolg'!H10,"k.A.")</f>
        <v>k.A.</v>
      </c>
      <c r="J17" s="289"/>
      <c r="K17" s="397" t="str">
        <f>IFERROR('5 Erfolg'!L13/'5 Erfolg'!L10,"k.A.")</f>
        <v>k.A.</v>
      </c>
      <c r="M17" s="397" t="str">
        <f>IFERROR('5 Erfolg'!P13/'5 Erfolg'!P10,"k.A.")</f>
        <v>k.A.</v>
      </c>
      <c r="N17" s="289"/>
      <c r="O17" s="397" t="str">
        <f>IFERROR('5 Erfolg'!T13/'5 Erfolg'!T10,"k.A.")</f>
        <v>k.A.</v>
      </c>
      <c r="P17" s="289"/>
      <c r="Q17" s="397" t="str">
        <f>IFERROR('5 Erfolg'!X13/'5 Erfolg'!X10,"k.A.")</f>
        <v>k.A.</v>
      </c>
    </row>
    <row r="18" spans="1:17">
      <c r="A18" s="169"/>
      <c r="C18" s="290" t="s">
        <v>23</v>
      </c>
      <c r="D18" s="288"/>
      <c r="E18" s="93" t="s">
        <v>174</v>
      </c>
      <c r="F18" s="288"/>
      <c r="G18" s="397" t="str">
        <f>IFERROR(G29/G10,"k.A.")</f>
        <v>k.A.</v>
      </c>
      <c r="H18" s="289"/>
      <c r="I18" s="397" t="str">
        <f>IFERROR(I29/I10,"k.A.")</f>
        <v>k.A.</v>
      </c>
      <c r="J18" s="289"/>
      <c r="K18" s="397" t="str">
        <f>IFERROR(K29/K10,"k.A.")</f>
        <v>k.A.</v>
      </c>
      <c r="M18" s="397" t="str">
        <f>IFERROR(M29/M10,"k.A.")</f>
        <v>k.A.</v>
      </c>
      <c r="N18" s="289"/>
      <c r="O18" s="397" t="str">
        <f>IFERROR(O29/O10,"k.A.")</f>
        <v>k.A.</v>
      </c>
      <c r="P18" s="289"/>
      <c r="Q18" s="397" t="str">
        <f>IFERROR(Q29/Q10,"k.A.")</f>
        <v>k.A.</v>
      </c>
    </row>
    <row r="19" spans="1:17" s="20" customFormat="1">
      <c r="A19" s="291"/>
      <c r="C19" s="292" t="s">
        <v>161</v>
      </c>
      <c r="D19" s="293"/>
      <c r="E19" s="94" t="s">
        <v>163</v>
      </c>
      <c r="F19" s="293"/>
      <c r="G19" s="398" t="str">
        <f>IFERROR('5 Erfolg'!D27/'5 Erfolg'!D10,"k.A.")</f>
        <v>k.A.</v>
      </c>
      <c r="H19" s="294"/>
      <c r="I19" s="398" t="str">
        <f>IFERROR('5 Erfolg'!H27/'5 Erfolg'!H10,"k.A.")</f>
        <v>k.A.</v>
      </c>
      <c r="J19" s="294"/>
      <c r="K19" s="398" t="str">
        <f>IFERROR('5 Erfolg'!L27/'5 Erfolg'!L10,"k.A.")</f>
        <v>k.A.</v>
      </c>
      <c r="M19" s="398" t="str">
        <f>IFERROR('5 Erfolg'!P27/'5 Erfolg'!P10,"k.A.")</f>
        <v>k.A.</v>
      </c>
      <c r="N19" s="294"/>
      <c r="O19" s="398" t="str">
        <f>IFERROR('5 Erfolg'!T27/'5 Erfolg'!T10,"k.A.")</f>
        <v>k.A.</v>
      </c>
      <c r="P19" s="294"/>
      <c r="Q19" s="398" t="str">
        <f>IFERROR('5 Erfolg'!X27/'5 Erfolg'!X10,"k.A.")</f>
        <v>k.A.</v>
      </c>
    </row>
    <row r="20" spans="1:17" s="20" customFormat="1">
      <c r="A20" s="295"/>
      <c r="C20" s="296" t="s">
        <v>162</v>
      </c>
      <c r="D20" s="293"/>
      <c r="E20" s="94" t="s">
        <v>164</v>
      </c>
      <c r="F20" s="293"/>
      <c r="G20" s="399" t="str">
        <f>IFERROR(SUM('5 Erfolg'!D15:D26)/(1-'5 Erfolg'!D12/'5 Erfolg'!D10),"k.A.")</f>
        <v>k.A.</v>
      </c>
      <c r="H20" s="297"/>
      <c r="I20" s="399" t="str">
        <f>IFERROR(SUM('5 Erfolg'!H15:H26)/(1-'5 Erfolg'!H12/'5 Erfolg'!H10),"k.A.")</f>
        <v>k.A.</v>
      </c>
      <c r="J20" s="297"/>
      <c r="K20" s="399" t="str">
        <f>IFERROR(SUM('5 Erfolg'!L15:L26)/(1-'5 Erfolg'!L12/'5 Erfolg'!L10),"k.A.")</f>
        <v>k.A.</v>
      </c>
      <c r="M20" s="399" t="str">
        <f>IFERROR(SUM('5 Erfolg'!P15:P26)/(1-'5 Erfolg'!P12/'5 Erfolg'!P10),"k.A.")</f>
        <v>k.A.</v>
      </c>
      <c r="N20" s="297"/>
      <c r="O20" s="399" t="str">
        <f>IFERROR(SUM('5 Erfolg'!T15:T26)/(1-'5 Erfolg'!T12/'5 Erfolg'!T10),"k.A.")</f>
        <v>k.A.</v>
      </c>
      <c r="P20" s="297"/>
      <c r="Q20" s="399" t="str">
        <f>IFERROR(SUM('5 Erfolg'!X15:X26)/(1-'5 Erfolg'!X12/'5 Erfolg'!X10),"k.A.")</f>
        <v>k.A.</v>
      </c>
    </row>
    <row r="21" spans="1:17" ht="4.5" customHeight="1">
      <c r="A21" s="280"/>
      <c r="B21" s="280"/>
      <c r="C21" s="280"/>
      <c r="D21" s="281"/>
      <c r="E21" s="298"/>
      <c r="F21" s="281"/>
      <c r="G21" s="282"/>
      <c r="H21" s="281"/>
      <c r="I21" s="282"/>
      <c r="J21" s="281"/>
      <c r="K21" s="282"/>
      <c r="L21" s="280"/>
      <c r="M21" s="282"/>
      <c r="N21" s="281"/>
      <c r="O21" s="282"/>
      <c r="P21" s="281"/>
      <c r="Q21" s="282"/>
    </row>
    <row r="22" spans="1:17">
      <c r="A22" s="283" t="s">
        <v>76</v>
      </c>
      <c r="C22" s="284" t="s">
        <v>25</v>
      </c>
      <c r="D22" s="299"/>
      <c r="E22" s="92" t="s">
        <v>172</v>
      </c>
      <c r="F22" s="299"/>
      <c r="G22" s="400" t="str">
        <f>IFERROR('7 Bilanz'!C58/'7 Bilanz'!C60,"k.A.")</f>
        <v>k.A.</v>
      </c>
      <c r="H22" s="289"/>
      <c r="I22" s="400" t="str">
        <f>IFERROR('7 Bilanz'!G58/'7 Bilanz'!G60,"k.A.")</f>
        <v>k.A.</v>
      </c>
      <c r="J22" s="289"/>
      <c r="K22" s="400" t="str">
        <f>IFERROR('7 Bilanz'!K58/'7 Bilanz'!K60,"k.A.")</f>
        <v>k.A.</v>
      </c>
      <c r="M22" s="400" t="str">
        <f>IFERROR('7 Bilanz'!O58/'7 Bilanz'!O60,"k.A.")</f>
        <v>k.A.</v>
      </c>
      <c r="N22" s="289"/>
      <c r="O22" s="400" t="str">
        <f>IFERROR('7 Bilanz'!S58/'7 Bilanz'!S60,"k.A.")</f>
        <v>k.A.</v>
      </c>
      <c r="P22" s="289"/>
      <c r="Q22" s="400" t="str">
        <f>IFERROR('7 Bilanz'!W58/'7 Bilanz'!W60,"k.A.")</f>
        <v>k.A.</v>
      </c>
    </row>
    <row r="23" spans="1:17">
      <c r="A23" s="283"/>
      <c r="C23" s="287" t="s">
        <v>83</v>
      </c>
      <c r="D23" s="288"/>
      <c r="E23" s="95" t="s">
        <v>173</v>
      </c>
      <c r="F23" s="288"/>
      <c r="G23" s="401" t="str">
        <f>IFERROR(('7 Bilanz'!C45+'7 Bilanz'!C52-'7 Bilanz'!C13-'7 Bilanz'!C14)/G29,"k.A.")</f>
        <v>k.A.</v>
      </c>
      <c r="H23" s="300"/>
      <c r="I23" s="401" t="str">
        <f>IFERROR(('7 Bilanz'!G45+'7 Bilanz'!G52-'7 Bilanz'!G13-'7 Bilanz'!G14)/I29,"k.A.")</f>
        <v>k.A.</v>
      </c>
      <c r="J23" s="300"/>
      <c r="K23" s="401" t="str">
        <f>IFERROR(('7 Bilanz'!K45+'7 Bilanz'!K52-'7 Bilanz'!K13-'7 Bilanz'!K14)/K29,"k.A.")</f>
        <v>k.A.</v>
      </c>
      <c r="M23" s="401" t="str">
        <f>IFERROR(('7 Bilanz'!O45+'7 Bilanz'!O52-'7 Bilanz'!O13-'7 Bilanz'!O14)/M29,"k.A.")</f>
        <v>k.A.</v>
      </c>
      <c r="N23" s="300"/>
      <c r="O23" s="401" t="str">
        <f>IFERROR(('7 Bilanz'!S45+'7 Bilanz'!S52-'7 Bilanz'!S13-'7 Bilanz'!S14)/O29,"k.A.")</f>
        <v>k.A.</v>
      </c>
      <c r="P23" s="300"/>
      <c r="Q23" s="401" t="str">
        <f>IFERROR(('7 Bilanz'!W45+'7 Bilanz'!W52-'7 Bilanz'!W13-'7 Bilanz'!W14)/Q29,"k.A.")</f>
        <v>k.A.</v>
      </c>
    </row>
    <row r="24" spans="1:17">
      <c r="A24" s="283"/>
      <c r="C24" s="287" t="s">
        <v>72</v>
      </c>
      <c r="D24" s="289"/>
      <c r="E24" s="93" t="s">
        <v>278</v>
      </c>
      <c r="F24" s="289"/>
      <c r="G24" s="397" t="str">
        <f>IFERROR(('7 Bilanz'!C58+'7 Bilanz'!C52)/'7 Bilanz'!C33,"k.A.")</f>
        <v>k.A.</v>
      </c>
      <c r="H24" s="289"/>
      <c r="I24" s="397" t="str">
        <f>IFERROR(('7 Bilanz'!G58+'7 Bilanz'!G52)/'7 Bilanz'!G33,"k.A.")</f>
        <v>k.A.</v>
      </c>
      <c r="J24" s="289"/>
      <c r="K24" s="397" t="str">
        <f>IFERROR(('7 Bilanz'!K58+'7 Bilanz'!K52)/'7 Bilanz'!K33,"k.A.")</f>
        <v>k.A.</v>
      </c>
      <c r="M24" s="397" t="str">
        <f>IFERROR(('7 Bilanz'!O58+'7 Bilanz'!O52)/'7 Bilanz'!O33,"k.A.")</f>
        <v>k.A.</v>
      </c>
      <c r="N24" s="289"/>
      <c r="O24" s="397" t="str">
        <f>IFERROR(('7 Bilanz'!S58+'7 Bilanz'!S52)/'7 Bilanz'!S33,"k.A.")</f>
        <v>k.A.</v>
      </c>
      <c r="P24" s="289"/>
      <c r="Q24" s="397" t="str">
        <f>IFERROR(('7 Bilanz'!W58+'7 Bilanz'!W52)/'7 Bilanz'!W33,"k.A.")</f>
        <v>k.A.</v>
      </c>
    </row>
    <row r="25" spans="1:17">
      <c r="A25" s="283"/>
      <c r="C25" s="290" t="s">
        <v>295</v>
      </c>
      <c r="D25" s="288"/>
      <c r="E25" s="93" t="s">
        <v>196</v>
      </c>
      <c r="F25" s="288"/>
      <c r="G25" s="397" t="str">
        <f>IFERROR(SUMIF('7 Bilanz'!C57,"&lt;0",'7 Bilanz'!C57)/('7 Bilanz'!C55+'7 Bilanz'!C56)*-1,"k.A.")</f>
        <v>k.A.</v>
      </c>
      <c r="H25" s="289"/>
      <c r="I25" s="397" t="str">
        <f>IFERROR(SUMIF('7 Bilanz'!G57,"&lt;0",'7 Bilanz'!G57)/('7 Bilanz'!G55+'7 Bilanz'!G56)*-1,"k.A.")</f>
        <v>k.A.</v>
      </c>
      <c r="J25" s="289"/>
      <c r="K25" s="397" t="str">
        <f>IFERROR(SUMIF('7 Bilanz'!K57,"&lt;0",'7 Bilanz'!K57)/('7 Bilanz'!K55+'7 Bilanz'!K56)*-1,"k.A.")</f>
        <v>k.A.</v>
      </c>
      <c r="M25" s="397" t="str">
        <f>IFERROR(SUMIF('7 Bilanz'!O57,"&lt;0",'7 Bilanz'!O57)/('7 Bilanz'!O55+'7 Bilanz'!O56)*-1,"k.A.")</f>
        <v>k.A.</v>
      </c>
      <c r="N25" s="301"/>
      <c r="O25" s="397" t="str">
        <f>IFERROR(SUMIF('7 Bilanz'!S57,"&lt;0",'7 Bilanz'!S57)/('7 Bilanz'!S55+'7 Bilanz'!S56)*-1,"k.A.")</f>
        <v>k.A.</v>
      </c>
      <c r="P25" s="301"/>
      <c r="Q25" s="397" t="str">
        <f>IFERROR(SUMIF('7 Bilanz'!W57,"&lt;0",'7 Bilanz'!W57)/('7 Bilanz'!W55+'7 Bilanz'!W56)*-1,"k.A.")</f>
        <v>k.A.</v>
      </c>
    </row>
    <row r="26" spans="1:17" s="20" customFormat="1">
      <c r="A26" s="164"/>
      <c r="C26" s="292" t="s">
        <v>197</v>
      </c>
      <c r="D26" s="293"/>
      <c r="E26" s="94" t="s">
        <v>165</v>
      </c>
      <c r="F26" s="293"/>
      <c r="G26" s="402" t="str">
        <f>IFERROR('5 Erfolg'!D27/('5 Erfolg'!D32),"k.A.")</f>
        <v>k.A.</v>
      </c>
      <c r="H26" s="302"/>
      <c r="I26" s="402" t="str">
        <f>IFERROR('5 Erfolg'!H27/('5 Erfolg'!H32),"k.A.")</f>
        <v>k.A.</v>
      </c>
      <c r="J26" s="302"/>
      <c r="K26" s="402" t="str">
        <f>IFERROR('5 Erfolg'!L27/('5 Erfolg'!L32),"k.A.")</f>
        <v>k.A.</v>
      </c>
      <c r="M26" s="402" t="str">
        <f>IFERROR('5 Erfolg'!P27/('5 Erfolg'!P32+'6 Liquidität'!AB43),"k.A.")</f>
        <v>k.A.</v>
      </c>
      <c r="N26" s="303"/>
      <c r="O26" s="402" t="str">
        <f>IFERROR('5 Erfolg'!T27/('5 Erfolg'!T32+'6 Liquidität'!BD43),"k.A.")</f>
        <v>k.A.</v>
      </c>
      <c r="P26" s="303"/>
      <c r="Q26" s="402" t="str">
        <f>IFERROR('5 Erfolg'!X27/('5 Erfolg'!X32+'6 Liquidität'!CF43),"k.A.")</f>
        <v>k.A.</v>
      </c>
    </row>
    <row r="27" spans="1:17" s="20" customFormat="1">
      <c r="A27" s="304"/>
      <c r="C27" s="296" t="s">
        <v>198</v>
      </c>
      <c r="D27" s="293"/>
      <c r="E27" s="94" t="s">
        <v>166</v>
      </c>
      <c r="F27" s="293"/>
      <c r="G27" s="398" t="str">
        <f>IFERROR(('7 Bilanz'!C22-'7 Bilanz'!C45)/'5 Erfolg'!D10,"k.A.")</f>
        <v>k.A.</v>
      </c>
      <c r="H27" s="294"/>
      <c r="I27" s="398" t="str">
        <f>IFERROR(('7 Bilanz'!G22-'7 Bilanz'!G45)/'5 Erfolg'!H10,"k.A.")</f>
        <v>k.A.</v>
      </c>
      <c r="J27" s="294"/>
      <c r="K27" s="398" t="str">
        <f>IFERROR(('7 Bilanz'!K22-'7 Bilanz'!K45)/'5 Erfolg'!L10,"k.A.")</f>
        <v>k.A.</v>
      </c>
      <c r="M27" s="398" t="str">
        <f>IFERROR(('7 Bilanz'!O22-'7 Bilanz'!O45)/'5 Erfolg'!P10,"k.A.")</f>
        <v>k.A.</v>
      </c>
      <c r="N27" s="305"/>
      <c r="O27" s="398" t="str">
        <f>IFERROR(('7 Bilanz'!S22-'7 Bilanz'!S45)/'5 Erfolg'!T10,"k.A.")</f>
        <v>k.A.</v>
      </c>
      <c r="P27" s="305"/>
      <c r="Q27" s="398" t="str">
        <f>IFERROR(('7 Bilanz'!W22-'7 Bilanz'!W45)/'5 Erfolg'!X10,"k.A.")</f>
        <v>k.A.</v>
      </c>
    </row>
    <row r="28" spans="1:17" ht="4.5" customHeight="1">
      <c r="A28" s="280"/>
      <c r="B28" s="280"/>
      <c r="C28" s="280"/>
      <c r="D28" s="281"/>
      <c r="E28" s="298"/>
      <c r="F28" s="281"/>
      <c r="G28" s="282"/>
      <c r="H28" s="281"/>
      <c r="I28" s="282"/>
      <c r="J28" s="281"/>
      <c r="K28" s="282"/>
      <c r="L28" s="280"/>
      <c r="M28" s="282"/>
      <c r="N28" s="281"/>
      <c r="O28" s="282"/>
      <c r="P28" s="281"/>
      <c r="Q28" s="282"/>
    </row>
    <row r="29" spans="1:17">
      <c r="A29" s="283" t="s">
        <v>77</v>
      </c>
      <c r="C29" s="173" t="s">
        <v>22</v>
      </c>
      <c r="D29" s="285"/>
      <c r="E29" s="391"/>
      <c r="F29" s="243"/>
      <c r="G29" s="395" t="str">
        <f>IF('5 Erfolg'!D36+'5 Erfolg'!D29=0,"k.A.",'5 Erfolg'!D36+'5 Erfolg'!D29)</f>
        <v>k.A.</v>
      </c>
      <c r="H29" s="286"/>
      <c r="I29" s="395" t="str">
        <f>IF('5 Erfolg'!H36+'5 Erfolg'!H29=0,"k.A.",'5 Erfolg'!H36+'5 Erfolg'!H29)</f>
        <v>k.A.</v>
      </c>
      <c r="J29" s="286"/>
      <c r="K29" s="395" t="str">
        <f>IF('5 Erfolg'!L36+'5 Erfolg'!L29=0,"k.A.",'5 Erfolg'!L36+'5 Erfolg'!L29)</f>
        <v>k.A.</v>
      </c>
      <c r="M29" s="395" t="str">
        <f>IF('6 Liquidität'!AB35=0,"k.A.",'6 Liquidität'!AB35)</f>
        <v>k.A.</v>
      </c>
      <c r="N29" s="286"/>
      <c r="O29" s="395" t="str">
        <f>IF('6 Liquidität'!BD35=0,"k.A.",'6 Liquidität'!BD35)</f>
        <v>k.A.</v>
      </c>
      <c r="P29" s="286"/>
      <c r="Q29" s="395" t="str">
        <f>IF('6 Liquidität'!CF35=0,"k.A.",'6 Liquidität'!CF35)</f>
        <v>k.A.</v>
      </c>
    </row>
    <row r="30" spans="1:17">
      <c r="A30" s="283"/>
      <c r="C30" s="290" t="s">
        <v>81</v>
      </c>
      <c r="D30" s="285"/>
      <c r="E30" s="393"/>
      <c r="F30" s="243"/>
      <c r="G30" s="403" t="s">
        <v>160</v>
      </c>
      <c r="H30" s="286"/>
      <c r="I30" s="403" t="s">
        <v>160</v>
      </c>
      <c r="J30" s="286"/>
      <c r="K30" s="403" t="s">
        <v>160</v>
      </c>
      <c r="M30" s="403" t="str">
        <f>IF('6 Liquidität'!AB35+'6 Liquidität'!AB41=0,"k.A.",'6 Liquidität'!AB35+'6 Liquidität'!AB41)</f>
        <v>k.A.</v>
      </c>
      <c r="N30" s="286"/>
      <c r="O30" s="403" t="str">
        <f>IF('6 Liquidität'!BD35+'6 Liquidität'!BD41=0,"k.A.",'6 Liquidität'!BD35+'6 Liquidität'!BD41)</f>
        <v>k.A.</v>
      </c>
      <c r="P30" s="286"/>
      <c r="Q30" s="403" t="str">
        <f>IF('6 Liquidität'!CF35+'6 Liquidität'!CF41=0,"k.A.",'6 Liquidität'!CF35+'6 Liquidität'!CF41)</f>
        <v>k.A.</v>
      </c>
    </row>
    <row r="31" spans="1:17">
      <c r="A31" s="306"/>
      <c r="B31" s="416"/>
      <c r="C31" s="308" t="s">
        <v>280</v>
      </c>
      <c r="D31" s="309"/>
      <c r="E31" s="119" t="s">
        <v>281</v>
      </c>
      <c r="F31" s="309"/>
      <c r="G31" s="404" t="str">
        <f>IFERROR('7 Bilanz'!C13/'7 Bilanz'!C45,"k.A.")</f>
        <v>k.A.</v>
      </c>
      <c r="H31" s="310"/>
      <c r="I31" s="404" t="str">
        <f>IFERROR('7 Bilanz'!G13/'7 Bilanz'!G45,"k.A.")</f>
        <v>k.A.</v>
      </c>
      <c r="J31" s="310"/>
      <c r="K31" s="404" t="str">
        <f>IFERROR('7 Bilanz'!K13/'7 Bilanz'!K45,"k.A.")</f>
        <v>k.A.</v>
      </c>
      <c r="L31" s="307"/>
      <c r="M31" s="404" t="str">
        <f>IFERROR('7 Bilanz'!O13/'7 Bilanz'!O45,"k.A.")</f>
        <v>k.A.</v>
      </c>
      <c r="N31" s="310"/>
      <c r="O31" s="404" t="str">
        <f>IFERROR('7 Bilanz'!S13/'7 Bilanz'!S45,"k.A.")</f>
        <v>k.A.</v>
      </c>
      <c r="P31" s="310"/>
      <c r="Q31" s="404" t="str">
        <f>IFERROR('7 Bilanz'!W13/'7 Bilanz'!W45,"k.A.")</f>
        <v>k.A.</v>
      </c>
    </row>
    <row r="32" spans="1:17">
      <c r="A32" s="283"/>
      <c r="C32" s="311" t="s">
        <v>79</v>
      </c>
      <c r="D32" s="289"/>
      <c r="E32" s="118" t="s">
        <v>278</v>
      </c>
      <c r="F32" s="289"/>
      <c r="G32" s="405" t="str">
        <f>IFERROR(SUM('7 Bilanz'!C13:C14)/'7 Bilanz'!C45,"k.A.")</f>
        <v>k.A.</v>
      </c>
      <c r="H32" s="289"/>
      <c r="I32" s="405" t="str">
        <f>IFERROR(SUM('7 Bilanz'!G13:G14)/'7 Bilanz'!G45,"k.A.")</f>
        <v>k.A.</v>
      </c>
      <c r="J32" s="289"/>
      <c r="K32" s="405" t="str">
        <f>IFERROR(SUM('7 Bilanz'!K13:K14)/'7 Bilanz'!K45,"k.A.")</f>
        <v>k.A.</v>
      </c>
      <c r="M32" s="405" t="str">
        <f>IFERROR(SUM('7 Bilanz'!O13:O14)/'7 Bilanz'!O45,"k.A.")</f>
        <v>k.A.</v>
      </c>
      <c r="N32" s="289"/>
      <c r="O32" s="405" t="str">
        <f>IFERROR(SUM('7 Bilanz'!S13:S14)/'7 Bilanz'!S45,"k.A.")</f>
        <v>k.A.</v>
      </c>
      <c r="P32" s="289"/>
      <c r="Q32" s="405" t="str">
        <f>IFERROR(SUM('7 Bilanz'!W13:W14)/'7 Bilanz'!W45,"k.A.")</f>
        <v>k.A.</v>
      </c>
    </row>
    <row r="33" spans="1:17">
      <c r="A33" s="283"/>
      <c r="C33" s="287" t="s">
        <v>24</v>
      </c>
      <c r="D33" s="289"/>
      <c r="E33" s="93" t="s">
        <v>279</v>
      </c>
      <c r="F33" s="289"/>
      <c r="G33" s="397" t="str">
        <f>IFERROR('7 Bilanz'!C22/'7 Bilanz'!C45,"k.A.")</f>
        <v>k.A.</v>
      </c>
      <c r="H33" s="289"/>
      <c r="I33" s="397" t="str">
        <f>IFERROR('7 Bilanz'!G22/'7 Bilanz'!G45,"k.A.")</f>
        <v>k.A.</v>
      </c>
      <c r="J33" s="289"/>
      <c r="K33" s="397" t="str">
        <f>IFERROR('7 Bilanz'!K22/'7 Bilanz'!K45,"k.A.")</f>
        <v>k.A.</v>
      </c>
      <c r="M33" s="397" t="str">
        <f>IFERROR('7 Bilanz'!O22/'7 Bilanz'!O45,"k.A.")</f>
        <v>k.A.</v>
      </c>
      <c r="N33" s="289"/>
      <c r="O33" s="397" t="str">
        <f>IFERROR('7 Bilanz'!S22/'7 Bilanz'!S45,"k.A.")</f>
        <v>k.A.</v>
      </c>
      <c r="P33" s="289"/>
      <c r="Q33" s="397" t="str">
        <f>IFERROR('7 Bilanz'!W22/'7 Bilanz'!W45,"k.A.")</f>
        <v>k.A.</v>
      </c>
    </row>
    <row r="34" spans="1:17" s="20" customFormat="1">
      <c r="A34" s="164"/>
      <c r="C34" s="296" t="s">
        <v>289</v>
      </c>
      <c r="D34" s="293"/>
      <c r="E34" s="94" t="s">
        <v>167</v>
      </c>
      <c r="F34" s="293"/>
      <c r="G34" s="399" t="str">
        <f>IF(SUM('5 Erfolg'!D12:D26)=0,"k.A.",SUM('5 Erfolg'!D12:D26)/12)</f>
        <v>k.A.</v>
      </c>
      <c r="H34" s="297"/>
      <c r="I34" s="399" t="str">
        <f>IF(SUM('5 Erfolg'!H12:H26)=0,"k.A.",SUM('5 Erfolg'!H12:H26)/12)</f>
        <v>k.A.</v>
      </c>
      <c r="J34" s="297"/>
      <c r="K34" s="399" t="str">
        <f>IF(SUM('5 Erfolg'!L12:L26)=0,"k.A.",SUM('5 Erfolg'!L12:L26)/12)</f>
        <v>k.A.</v>
      </c>
      <c r="M34" s="399" t="str">
        <f>IF('6 Liquidität'!AB29=0,"k.A.",'6 Liquidität'!AB29/12)</f>
        <v>k.A.</v>
      </c>
      <c r="N34" s="297"/>
      <c r="O34" s="399" t="str">
        <f>IF('6 Liquidität'!BD29=0,"k.A.",'6 Liquidität'!BD29/12)</f>
        <v>k.A.</v>
      </c>
      <c r="P34" s="297"/>
      <c r="Q34" s="399" t="str">
        <f>IF('6 Liquidität'!CF29=0,"k.A.",'6 Liquidität'!CF29/12)</f>
        <v>k.A.</v>
      </c>
    </row>
    <row r="35" spans="1:17" s="20" customFormat="1">
      <c r="A35" s="312"/>
      <c r="C35" s="296" t="s">
        <v>199</v>
      </c>
      <c r="D35" s="293"/>
      <c r="E35" s="94" t="s">
        <v>168</v>
      </c>
      <c r="F35" s="293"/>
      <c r="G35" s="402" t="str">
        <f>IFERROR(IF(G34="k.A.","k.A.",'7 Bilanz'!C13/G34),"k.A.")</f>
        <v>k.A.</v>
      </c>
      <c r="H35" s="302"/>
      <c r="I35" s="402" t="str">
        <f>IFERROR(IF(I34="k.A.","k.A.",'7 Bilanz'!G13/I34),"k.A.")</f>
        <v>k.A.</v>
      </c>
      <c r="J35" s="302"/>
      <c r="K35" s="402" t="str">
        <f>IFERROR(IF(K34="k.A.","k.A.",'7 Bilanz'!K13/K34),"k.A.")</f>
        <v>k.A.</v>
      </c>
      <c r="M35" s="402" t="str">
        <f>IFERROR(IF(M34="k.A.","k.A.",'7 Bilanz'!O13/M34),"k.A.")</f>
        <v>k.A.</v>
      </c>
      <c r="N35" s="302"/>
      <c r="O35" s="402" t="str">
        <f>IFERROR(IF(O34="k.A.","k.A.",'7 Bilanz'!S13/O34),"k.A.")</f>
        <v>k.A.</v>
      </c>
      <c r="P35" s="302"/>
      <c r="Q35" s="402" t="str">
        <f>IFERROR(IF(Q34="k.A.","k.A.",'7 Bilanz'!W13/Q34),"k.A.")</f>
        <v>k.A.</v>
      </c>
    </row>
  </sheetData>
  <sheetProtection sheet="1" objects="1" scenarios="1" formatColumns="0" formatRows="0"/>
  <conditionalFormatting sqref="G25">
    <cfRule type="expression" dxfId="5" priority="1">
      <formula>AND(ISNUMBER(G25),G25&gt;0.49)</formula>
    </cfRule>
  </conditionalFormatting>
  <conditionalFormatting sqref="I25">
    <cfRule type="expression" dxfId="4" priority="2">
      <formula>AND(ISNUMBER(I25),I25&gt;0.49)</formula>
    </cfRule>
  </conditionalFormatting>
  <conditionalFormatting sqref="K25">
    <cfRule type="expression" dxfId="3" priority="3">
      <formula>AND(ISNUMBER(K25),K25&gt;0.49)</formula>
    </cfRule>
  </conditionalFormatting>
  <conditionalFormatting sqref="M25">
    <cfRule type="expression" dxfId="2" priority="4">
      <formula>AND(ISNUMBER(M25),M25&gt;0.49)</formula>
    </cfRule>
  </conditionalFormatting>
  <conditionalFormatting sqref="O25">
    <cfRule type="expression" dxfId="1" priority="5">
      <formula>AND(ISNUMBER(O25),O25&gt;0.49)</formula>
    </cfRule>
  </conditionalFormatting>
  <conditionalFormatting sqref="Q25">
    <cfRule type="expression" dxfId="0" priority="6">
      <formula>AND(ISNUMBER(Q25),Q25&gt;0.49)</formula>
    </cfRule>
  </conditionalFormatting>
  <dataValidations count="18">
    <dataValidation allowBlank="1" showInputMessage="1" showErrorMessage="1" promptTitle="Eigenkapital-Rendite" prompt="Branchenüblicher Normwert: ≥ 8%_x000a_Sie können diesen Zielwert an Ihre Branche und Unternehmenssituation anpassen." sqref="E14" xr:uid="{7C8C28E9-BF3E-46CC-A6FA-B5718EDDAB53}"/>
    <dataValidation allowBlank="1" showInputMessage="1" showErrorMessage="1" promptTitle="Gesamtkapital-Rendite" prompt="Branchenüblicher Normwert: ≥ 5%_x000a_Sie können diesen Zielwert an Ihre Branche und Unternehmenssituation anpassen." sqref="E15" xr:uid="{E1AA846F-D577-499B-945F-3AEA8AF5B60B}"/>
    <dataValidation allowBlank="1" showInputMessage="1" showErrorMessage="1" promptTitle="Umsatz-Rendite" prompt="Branchenüblicher Normwert: ≥ 3%_x000a_Sie können diesen Zielwert an Ihre Branche und Unternehmenssituation anpassen." sqref="E16" xr:uid="{D2A7AB3A-053B-4F87-A00E-7D862736EFAF}"/>
    <dataValidation allowBlank="1" showInputMessage="1" showErrorMessage="1" promptTitle="Bruttogewinn-Marge" prompt="Branchenüblicher Normwert: ≥ 40%_x000a_Sie können diesen Zielwert an Ihre Branche und Unternehmenssituation anpassen." sqref="E17" xr:uid="{2BF56472-E475-472E-9417-219B2C2F3C41}"/>
    <dataValidation allowBlank="1" showInputMessage="1" showErrorMessage="1" promptTitle="Cashflow-Marge" prompt="Branchenüblicher Normwert: ≥ 8%_x000a_Sie können diesen Zielwert an Ihre Branche und Unternehmenssituation anpassen." sqref="E18" xr:uid="{D06244F4-F40A-436E-9126-E32804463B3A}"/>
    <dataValidation allowBlank="1" showInputMessage="1" showErrorMessage="1" promptTitle="EBITDA-Marge" prompt="Branchenüblicher Normwert: ≥ 15%_x000a_Sie können diesen Zielwert an Ihre Branche und Unternehmenssituation anpassen." sqref="E19" xr:uid="{E92FD6C6-AF62-4DAA-9E27-34A0FC3C2668}"/>
    <dataValidation allowBlank="1" showInputMessage="1" showErrorMessage="1" promptTitle="Break-Even-Umsatz" prompt="Zielwert: unter dem Ist-Umsatz_x000a_Sie können diesen Zielwert an Ihre Branche und Unternehmenssituation anpassen." sqref="E20" xr:uid="{0BE25D88-FF61-45B3-ACC4-DB420E2C0D7B}"/>
    <dataValidation allowBlank="1" showInputMessage="1" showErrorMessage="1" promptTitle="Eigenfinanzierungsgrad" prompt="Branchenüblicher Normwert: ≥ 40%_x000a_Sie können diesen Zielwert an Ihre Branche und Unternehmenssituation anpassen." sqref="E22" xr:uid="{9B5000AA-C0F2-47AF-AB7C-004814B5C0DE}"/>
    <dataValidation allowBlank="1" showInputMessage="1" showErrorMessage="1" promptTitle="Verschuldungsfaktor" prompt="Branchenüblicher Normwert: &lt; 4 Jahre_x000a_Sie können diesen Zielwert an Ihre Branche und Unternehmenssituation anpassen." sqref="E23" xr:uid="{5C0B30BE-1A62-495F-8C72-FDBE72C0C880}"/>
    <dataValidation allowBlank="1" showInputMessage="1" showErrorMessage="1" promptTitle="Anlagedeckungsgrad 2" prompt="Üblicher Richtwert: ≥ 150 % (= Eigenkapital + langfristiges FK decken mind. 150 % des Anlagevermögens)._x000a_Sie können diesen Zielwert an Ihre Unternehmenssituation anpassen." sqref="E24" xr:uid="{D4898B7E-68E4-44BB-959E-FD4305A3D3FD}"/>
    <dataValidation allowBlank="1" showInputMessage="1" showErrorMessage="1" promptTitle="Kapitalverlust gemäss Art. 725a OR" prompt="Gesetzlicher Grenzwert: &lt; 50%_x000a_Sie können diesen Zielwert an Ihre Unternehmenssituation anpassen." sqref="E25" xr:uid="{FF642F61-2EE9-4E48-8238-5D3B103A9A9E}"/>
    <dataValidation allowBlank="1" showInputMessage="1" showErrorMessage="1" promptTitle="Schuldendienstdeckung" prompt="Branchenüblicher Normwert: ≥ 1.5_x000a_Sie können diesen Zielwert an Ihre Branche und Unternehmenssituation anpassen." sqref="E26" xr:uid="{1F2E3E84-B09A-4324-B8B8-4F2AACC1DF7F}"/>
    <dataValidation allowBlank="1" showInputMessage="1" showErrorMessage="1" promptTitle="Nettoumlaufvermögen in % Umsatz" prompt="Branchenüblicher Normwert: 10–25%_x000a_Sie können diesen Zielwert an Ihre Branche und Unternehmenssituation anpassen." sqref="E27" xr:uid="{91636644-A680-462F-A53F-A11BB8487A22}"/>
    <dataValidation allowBlank="1" showInputMessage="1" showErrorMessage="1" promptTitle="Liquiditätsgrad 2 (Quick Ratio)" prompt="Üblicher Richtwert: ≥ 150 % (= Liquide Mittel + Debitoren decken 150 % des kurzfristigen FK)._x000a_Sie können diesen Zielwert an Ihre Unternehmenssituation anpassen." sqref="E32" xr:uid="{2C53E9A0-892A-483B-A9EC-883C0C5075D5}"/>
    <dataValidation allowBlank="1" showInputMessage="1" showErrorMessage="1" promptTitle="Liquiditätsgrad 3 (Current Ratio)" prompt="Üblicher Richtwert: ≥ 200 % (= Umlaufvermögen deckt 200 % des kurzfristigen FK)._x000a_Sie können diesen Zielwert an Ihre Unternehmenssituation anpassen." sqref="E33" xr:uid="{D5CD1BD1-FC9E-482E-BE98-E3A62F2B9D52}"/>
    <dataValidation allowBlank="1" showInputMessage="1" showErrorMessage="1" promptTitle="Monatl. Mittelabfluss" prompt="Zielwert: möglichst tief_x000a_Sie können diesen Zielwert an Ihre Unternehmenssituation anpassen." sqref="E34" xr:uid="{45CE629C-4929-4A78-95FD-42297D6F113D}"/>
    <dataValidation allowBlank="1" showInputMessage="1" showErrorMessage="1" promptTitle="Liquiditätsreichweite" prompt="Branchenüblicher Normwert: ≥ 12 Monate_x000a_Sie können diesen Zielwert an Ihre Branche und Unternehmenssituation anpassen." sqref="E35" xr:uid="{447B808D-4A8B-4D52-AC78-12D944C18B39}"/>
    <dataValidation allowBlank="1" showInputMessage="1" showErrorMessage="1" promptTitle="Liquiditätsgrad 1 (Cash Ratio)" prompt="Richtwert: ≥ 100 %_x000a_Zeigt, ob alle kurzfristigen Verbindlichkeiten sofort aus liquiden Mitteln gedeckt werden können. In dieser Vorlage werden Debitoren/Kreditoren als sofort bezahlt angenommen, daher ist 100 % der passende Zielwert." sqref="E31" xr:uid="{FCC3FB55-0828-4B98-A40D-B6E1070F5E3A}"/>
  </dataValidations>
  <hyperlinks>
    <hyperlink ref="A4" location="Titelseite!A4" display="Titelseite!A4" xr:uid="{00000000-0004-0000-0900-000000000000}"/>
  </hyperlinks>
  <pageMargins left="0.78740157480314965" right="0.78740157480314965" top="0.78740157480314965" bottom="0.78740157480314965" header="0.51181102362204722" footer="0.31496062992125984"/>
  <pageSetup paperSize="9" orientation="landscape" r:id="rId1"/>
  <headerFooter alignWithMargins="0">
    <oddFooter>&amp;L&amp;"Arial,Standard"&amp;8&amp;K01+049&amp;D&amp;C&amp;"Arial,Standard"&amp;8&amp;K01+049© Vorlage: Stocker Unternehmensentwicklung AG (www.stocker.pro)&amp;R&amp;"Arial,Standard"&amp;8&amp;K01+049Seite &amp;P/&amp;N</oddFooter>
  </headerFooter>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0F8BF-FA9B-4BA9-8D9E-E7BBEC4AC919}">
  <dimension ref="A1:Z19"/>
  <sheetViews>
    <sheetView workbookViewId="0"/>
  </sheetViews>
  <sheetFormatPr baseColWidth="10" defaultRowHeight="12.75"/>
  <cols>
    <col min="1" max="26" width="10.85546875" style="121"/>
  </cols>
  <sheetData>
    <row r="1" spans="1:12">
      <c r="A1" s="121" t="s">
        <v>190</v>
      </c>
      <c r="F1" s="121" t="s">
        <v>205</v>
      </c>
      <c r="I1" s="121" t="s">
        <v>206</v>
      </c>
    </row>
    <row r="2" spans="1:12">
      <c r="B2" s="122" t="str">
        <f ca="1">IF(ISNUMBER(Titelseite!$B$24),"Plan "&amp;Titelseite!$B$24,"Plan Jahr 1")</f>
        <v>Plan 2027</v>
      </c>
      <c r="C2" s="122" t="str">
        <f ca="1">IF(ISNUMBER(Titelseite!$B$24),"Plan "&amp;Titelseite!$B$24+1,"Plan Jahr 2")</f>
        <v>Plan 2028</v>
      </c>
      <c r="D2" s="122" t="str">
        <f ca="1">IF(ISNUMBER(Titelseite!$B$24),"Plan "&amp;Titelseite!$B$24+2,"Plan Jahr 3")</f>
        <v>Plan 2029</v>
      </c>
      <c r="F2" s="122" t="str">
        <f ca="1">IF(ISNUMBER(Titelseite!$B$24),"Plan "&amp;Titelseite!$B$24,"Plan Jahr 1")</f>
        <v>Plan 2027</v>
      </c>
      <c r="J2" s="122" t="str">
        <f ca="1">IF(ISNUMBER(Titelseite!$B$24),"Plan "&amp;Titelseite!$B$24,"Plan J1")</f>
        <v>Plan 2027</v>
      </c>
      <c r="K2" s="122" t="str">
        <f ca="1">IF(ISNUMBER(Titelseite!$B$24),"Plan "&amp;Titelseite!$B$24+1,"Plan J2")</f>
        <v>Plan 2028</v>
      </c>
      <c r="L2" s="122" t="str">
        <f ca="1">IF(ISNUMBER(Titelseite!$B$24),"Plan "&amp;Titelseite!$B$24+2,"Plan J3")</f>
        <v>Plan 2029</v>
      </c>
    </row>
    <row r="3" spans="1:12">
      <c r="A3" s="121" t="s">
        <v>169</v>
      </c>
      <c r="B3" s="122">
        <f>'5 Erfolg'!P10</f>
        <v>0</v>
      </c>
      <c r="C3" s="122">
        <f>'5 Erfolg'!T10</f>
        <v>0</v>
      </c>
      <c r="D3" s="122">
        <f>'5 Erfolg'!X10</f>
        <v>0</v>
      </c>
      <c r="F3" s="122" t="str">
        <f>'2 Kosten'!A10</f>
        <v>Aufwand für Material, Handelswaren, Dienstleistungen, Energie</v>
      </c>
      <c r="G3" s="122">
        <f>'2 Kosten'!C10</f>
        <v>0</v>
      </c>
      <c r="I3" s="121" t="s">
        <v>207</v>
      </c>
      <c r="J3" s="122">
        <f>'4 Finanzierung'!E22</f>
        <v>0</v>
      </c>
      <c r="K3" s="122">
        <f>'4 Finanzierung'!G22</f>
        <v>0</v>
      </c>
      <c r="L3" s="122">
        <f>'4 Finanzierung'!I22</f>
        <v>0</v>
      </c>
    </row>
    <row r="4" spans="1:12">
      <c r="A4" s="121" t="s">
        <v>292</v>
      </c>
      <c r="B4" s="122">
        <f>'5 Erfolg'!P27</f>
        <v>0</v>
      </c>
      <c r="C4" s="122">
        <f>'5 Erfolg'!T27</f>
        <v>0</v>
      </c>
      <c r="D4" s="122">
        <f>'5 Erfolg'!X27</f>
        <v>0</v>
      </c>
      <c r="F4" s="122" t="str">
        <f>'2 Kosten'!A11</f>
        <v>Personalaufwand</v>
      </c>
      <c r="G4" s="122">
        <f>'2 Kosten'!C11</f>
        <v>0</v>
      </c>
      <c r="I4" s="121" t="s">
        <v>208</v>
      </c>
      <c r="J4" s="122">
        <f>'4 Finanzierung'!E31</f>
        <v>0</v>
      </c>
      <c r="K4" s="122">
        <f>'4 Finanzierung'!G31</f>
        <v>0</v>
      </c>
      <c r="L4" s="122">
        <f>'4 Finanzierung'!I31</f>
        <v>0</v>
      </c>
    </row>
    <row r="5" spans="1:12">
      <c r="A5" s="121" t="s">
        <v>100</v>
      </c>
      <c r="B5" s="122">
        <f>'5 Erfolg'!P36</f>
        <v>0</v>
      </c>
      <c r="C5" s="122">
        <f>'5 Erfolg'!T36</f>
        <v>0</v>
      </c>
      <c r="D5" s="122">
        <f>'5 Erfolg'!X36</f>
        <v>0</v>
      </c>
      <c r="F5" s="122" t="str">
        <f>'2 Kosten'!A12</f>
        <v>Raumaufwand</v>
      </c>
      <c r="G5" s="122">
        <f>'2 Kosten'!C12</f>
        <v>0</v>
      </c>
      <c r="I5" s="121" t="s">
        <v>13</v>
      </c>
      <c r="J5" s="122">
        <f>'4 Finanzierung'!E39</f>
        <v>0</v>
      </c>
      <c r="K5" s="122">
        <f>'4 Finanzierung'!G39</f>
        <v>0</v>
      </c>
      <c r="L5" s="122">
        <f>'4 Finanzierung'!I39</f>
        <v>0</v>
      </c>
    </row>
    <row r="6" spans="1:12">
      <c r="A6" s="121" t="s">
        <v>202</v>
      </c>
      <c r="F6" s="122" t="str">
        <f>'2 Kosten'!A13</f>
        <v>Unterhalt, Reparaturen, Ersatz mobile Sachanlagen</v>
      </c>
      <c r="G6" s="122">
        <f>'2 Kosten'!C13</f>
        <v>0</v>
      </c>
      <c r="I6" s="121" t="s">
        <v>170</v>
      </c>
      <c r="J6" s="122">
        <f>IFERROR('7 Bilanz'!O58/'7 Bilanz'!O60,0)</f>
        <v>0</v>
      </c>
      <c r="K6" s="122">
        <f>IFERROR('7 Bilanz'!S58/'7 Bilanz'!S60,0)</f>
        <v>0</v>
      </c>
      <c r="L6" s="122">
        <f>IFERROR('7 Bilanz'!W58/'7 Bilanz'!W60,0)</f>
        <v>0</v>
      </c>
    </row>
    <row r="7" spans="1:12">
      <c r="A7" s="121" t="s">
        <v>191</v>
      </c>
      <c r="B7" s="121" t="s">
        <v>192</v>
      </c>
      <c r="C7" s="121" t="s">
        <v>130</v>
      </c>
      <c r="F7" s="122" t="str">
        <f>'2 Kosten'!A14</f>
        <v>Leasingaufwand mobile Sachanlagen</v>
      </c>
      <c r="G7" s="122">
        <f>'2 Kosten'!C14</f>
        <v>0</v>
      </c>
    </row>
    <row r="8" spans="1:12">
      <c r="A8" s="121" t="s">
        <v>175</v>
      </c>
      <c r="B8" s="122">
        <f>'6 Liquidität'!D51</f>
        <v>0</v>
      </c>
      <c r="C8" s="122">
        <f>'6 Liquidität'!D53</f>
        <v>0</v>
      </c>
      <c r="F8" s="122" t="str">
        <f>'2 Kosten'!A15</f>
        <v>Fahrzeug- und Transportaufwand</v>
      </c>
      <c r="G8" s="122">
        <f>'2 Kosten'!C15</f>
        <v>0</v>
      </c>
    </row>
    <row r="9" spans="1:12">
      <c r="A9" s="121" t="s">
        <v>176</v>
      </c>
      <c r="B9" s="122">
        <f>'6 Liquidität'!F51</f>
        <v>0</v>
      </c>
      <c r="C9" s="122">
        <f>'6 Liquidität'!F53</f>
        <v>0</v>
      </c>
      <c r="F9" s="122" t="str">
        <f>'2 Kosten'!A16</f>
        <v>Fahrzeugleasing und -mieten</v>
      </c>
      <c r="G9" s="122">
        <f>'2 Kosten'!C16</f>
        <v>0</v>
      </c>
    </row>
    <row r="10" spans="1:12">
      <c r="A10" s="121" t="s">
        <v>177</v>
      </c>
      <c r="B10" s="122">
        <f>'6 Liquidität'!H51</f>
        <v>0</v>
      </c>
      <c r="C10" s="122">
        <f>'6 Liquidität'!H53</f>
        <v>0</v>
      </c>
      <c r="F10" s="122" t="str">
        <f>'2 Kosten'!A17</f>
        <v>Sachversicherungen, Abgaben, Gebühren, Bewilligungen</v>
      </c>
      <c r="G10" s="122">
        <f>'2 Kosten'!C17</f>
        <v>0</v>
      </c>
    </row>
    <row r="11" spans="1:12">
      <c r="A11" s="121" t="s">
        <v>178</v>
      </c>
      <c r="B11" s="122">
        <f>'6 Liquidität'!J51</f>
        <v>0</v>
      </c>
      <c r="C11" s="122">
        <f>'6 Liquidität'!J53</f>
        <v>0</v>
      </c>
      <c r="F11" s="122" t="str">
        <f>'2 Kosten'!A18</f>
        <v>Energie- und Entsorgungsaufwand</v>
      </c>
      <c r="G11" s="122">
        <f>'2 Kosten'!C18</f>
        <v>0</v>
      </c>
    </row>
    <row r="12" spans="1:12">
      <c r="A12" s="121" t="s">
        <v>57</v>
      </c>
      <c r="B12" s="122">
        <f>'6 Liquidität'!L51</f>
        <v>0</v>
      </c>
      <c r="C12" s="122">
        <f>'6 Liquidität'!L53</f>
        <v>0</v>
      </c>
      <c r="F12" s="122" t="str">
        <f>'2 Kosten'!A19</f>
        <v>Verwaltungsaufwand</v>
      </c>
      <c r="G12" s="122">
        <f>'2 Kosten'!C19</f>
        <v>0</v>
      </c>
    </row>
    <row r="13" spans="1:12">
      <c r="A13" s="121" t="s">
        <v>179</v>
      </c>
      <c r="B13" s="122">
        <f>'6 Liquidität'!N51</f>
        <v>0</v>
      </c>
      <c r="C13" s="122">
        <f>'6 Liquidität'!N53</f>
        <v>0</v>
      </c>
      <c r="F13" s="122" t="str">
        <f>'2 Kosten'!A20</f>
        <v>Informatikaufwand inkl. Leasing</v>
      </c>
      <c r="G13" s="122">
        <f>'2 Kosten'!C20</f>
        <v>0</v>
      </c>
    </row>
    <row r="14" spans="1:12">
      <c r="A14" s="121" t="s">
        <v>180</v>
      </c>
      <c r="B14" s="122">
        <f>'6 Liquidität'!P51</f>
        <v>0</v>
      </c>
      <c r="C14" s="122">
        <f>'6 Liquidität'!P53</f>
        <v>0</v>
      </c>
      <c r="F14" s="122" t="str">
        <f>'2 Kosten'!A21</f>
        <v>Werbeaufwand</v>
      </c>
      <c r="G14" s="122">
        <f>'2 Kosten'!C21</f>
        <v>0</v>
      </c>
    </row>
    <row r="15" spans="1:12">
      <c r="A15" s="121" t="s">
        <v>181</v>
      </c>
      <c r="B15" s="122">
        <f>'6 Liquidität'!R51</f>
        <v>0</v>
      </c>
      <c r="C15" s="122">
        <f>'6 Liquidität'!R53</f>
        <v>0</v>
      </c>
      <c r="F15" s="122" t="str">
        <f>'2 Kosten'!A22</f>
        <v>Sonstiger betrieblicher Aufwand</v>
      </c>
      <c r="G15" s="122">
        <f>'2 Kosten'!C22</f>
        <v>0</v>
      </c>
    </row>
    <row r="16" spans="1:12">
      <c r="A16" s="121" t="s">
        <v>182</v>
      </c>
      <c r="B16" s="122">
        <f>'6 Liquidität'!T51</f>
        <v>0</v>
      </c>
      <c r="C16" s="122">
        <f>'6 Liquidität'!T53</f>
        <v>0</v>
      </c>
    </row>
    <row r="17" spans="1:3">
      <c r="A17" s="121" t="s">
        <v>183</v>
      </c>
      <c r="B17" s="122">
        <f>'6 Liquidität'!V51</f>
        <v>0</v>
      </c>
      <c r="C17" s="122">
        <f>'6 Liquidität'!V53</f>
        <v>0</v>
      </c>
    </row>
    <row r="18" spans="1:3">
      <c r="A18" s="121" t="s">
        <v>184</v>
      </c>
      <c r="B18" s="122">
        <f>'6 Liquidität'!X51</f>
        <v>0</v>
      </c>
      <c r="C18" s="122">
        <f>'6 Liquidität'!X53</f>
        <v>0</v>
      </c>
    </row>
    <row r="19" spans="1:3">
      <c r="A19" s="121" t="s">
        <v>185</v>
      </c>
      <c r="B19" s="122">
        <f>'6 Liquidität'!Z51</f>
        <v>0</v>
      </c>
      <c r="C19" s="122">
        <f>'6 Liquidität'!Z53</f>
        <v>0</v>
      </c>
    </row>
  </sheetData>
  <sheetProtection sheet="1" objects="1" scenarios="1" formatColumns="0" formatRows="0"/>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21</vt:i4>
      </vt:variant>
    </vt:vector>
  </HeadingPairs>
  <TitlesOfParts>
    <vt:vector size="33" baseType="lpstr">
      <vt:lpstr>Hinweise</vt:lpstr>
      <vt:lpstr>Titelseite</vt:lpstr>
      <vt:lpstr>0 Übersicht</vt:lpstr>
      <vt:lpstr>1 Umsatz</vt:lpstr>
      <vt:lpstr>2 Kosten</vt:lpstr>
      <vt:lpstr>3 Investitionen</vt:lpstr>
      <vt:lpstr>4 Finanzierung</vt:lpstr>
      <vt:lpstr>5 Erfolg</vt:lpstr>
      <vt:lpstr>6 Liquidität</vt:lpstr>
      <vt:lpstr>7 Bilanz</vt:lpstr>
      <vt:lpstr>8 Kennzahlen</vt:lpstr>
      <vt:lpstr>_Chartdaten</vt:lpstr>
      <vt:lpstr>'0 Übersicht'!Druckbereich</vt:lpstr>
      <vt:lpstr>'1 Umsatz'!Druckbereich</vt:lpstr>
      <vt:lpstr>'2 Kosten'!Druckbereich</vt:lpstr>
      <vt:lpstr>'3 Investitionen'!Druckbereich</vt:lpstr>
      <vt:lpstr>'4 Finanzierung'!Druckbereich</vt:lpstr>
      <vt:lpstr>'5 Erfolg'!Druckbereich</vt:lpstr>
      <vt:lpstr>'6 Liquidität'!Druckbereich</vt:lpstr>
      <vt:lpstr>'7 Bilanz'!Druckbereich</vt:lpstr>
      <vt:lpstr>'8 Kennzahlen'!Druckbereich</vt:lpstr>
      <vt:lpstr>Hinweise!Druckbereich</vt:lpstr>
      <vt:lpstr>Titelseite!Druckbereich</vt:lpstr>
      <vt:lpstr>'0 Übersicht'!Drucktitel</vt:lpstr>
      <vt:lpstr>'1 Umsatz'!Drucktitel</vt:lpstr>
      <vt:lpstr>'2 Kosten'!Drucktitel</vt:lpstr>
      <vt:lpstr>'3 Investitionen'!Drucktitel</vt:lpstr>
      <vt:lpstr>'4 Finanzierung'!Drucktitel</vt:lpstr>
      <vt:lpstr>'5 Erfolg'!Drucktitel</vt:lpstr>
      <vt:lpstr>'6 Liquidität'!Drucktitel</vt:lpstr>
      <vt:lpstr>'7 Bilanz'!Drucktitel</vt:lpstr>
      <vt:lpstr>'8 Kennzahlen'!Drucktitel</vt:lpstr>
      <vt:lpstr>Hinweise!Drucktitel</vt:lpstr>
    </vt:vector>
  </TitlesOfParts>
  <Company>Stämpfli AG, Bern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Vorlage Finanzplan</dc:title>
  <dc:creator>Pascal O. Stocker</dc:creator>
  <cp:lastModifiedBy>Pascal O. Stocker</cp:lastModifiedBy>
  <cp:lastPrinted>2026-06-27T14:23:38Z</cp:lastPrinted>
  <dcterms:created xsi:type="dcterms:W3CDTF">2004-08-31T06:04:28Z</dcterms:created>
  <dcterms:modified xsi:type="dcterms:W3CDTF">2026-06-27T14:24:37Z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